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19-2023\РЕШЕНИЯ\58 pr-r\"/>
    </mc:Choice>
  </mc:AlternateContent>
  <bookViews>
    <workbookView xWindow="0" yWindow="0" windowWidth="28800" windowHeight="11232" firstSheet="11" activeTab="23"/>
  </bookViews>
  <sheets>
    <sheet name="Pril 1" sheetId="11" r:id="rId1"/>
    <sheet name="Pril 2" sheetId="12" r:id="rId2"/>
    <sheet name="Pril 2A" sheetId="13" r:id="rId3"/>
    <sheet name="Pril 2B" sheetId="16" r:id="rId4"/>
    <sheet name="Pril 2V" sheetId="15" r:id="rId5"/>
    <sheet name="Pril 3" sheetId="14" r:id="rId6"/>
    <sheet name="Pril 4" sheetId="18" r:id="rId7"/>
    <sheet name="Pril 5" sheetId="19" r:id="rId8"/>
    <sheet name="Pril 6" sheetId="21" r:id="rId9"/>
    <sheet name="Pril 7" sheetId="20" r:id="rId10"/>
    <sheet name="Pril 8" sheetId="24" r:id="rId11"/>
    <sheet name="Pril 8A" sheetId="28" r:id="rId12"/>
    <sheet name="Pril 9" sheetId="25" r:id="rId13"/>
    <sheet name="Pril 10 " sheetId="2" r:id="rId14"/>
    <sheet name="Pril 11" sheetId="26" r:id="rId15"/>
    <sheet name="Pril12" sheetId="33" r:id="rId16"/>
    <sheet name="Pril 13" sheetId="9" r:id="rId17"/>
    <sheet name="Pril 14" sheetId="6" r:id="rId18"/>
    <sheet name="Лист1" sheetId="34" r:id="rId19"/>
    <sheet name="Pril15" sheetId="32" r:id="rId20"/>
    <sheet name="Pril 16" sheetId="29" r:id="rId21"/>
    <sheet name="Pril 17" sheetId="1" r:id="rId22"/>
    <sheet name="Pril 18" sheetId="3" r:id="rId23"/>
    <sheet name="Pril 19" sheetId="4" r:id="rId24"/>
    <sheet name="Pril21" sheetId="31" r:id="rId25"/>
    <sheet name="Pril 20" sheetId="5" r:id="rId26"/>
  </sheets>
  <externalReferences>
    <externalReference r:id="rId27"/>
    <externalReference r:id="rId28"/>
    <externalReference r:id="rId29"/>
    <externalReference r:id="rId30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19" hidden="1">Pril15!$A$1:$ID$339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Area" localSheetId="23">'Pril 19'!$A$1:$AR$96</definedName>
    <definedName name="_xlnm.Print_Area" localSheetId="15">Pril12!$A$1:$E$90</definedName>
    <definedName name="_xlnm.Print_Titles" localSheetId="0">'Pril 1'!$10:$10</definedName>
    <definedName name="_xlnm.Print_Titles" localSheetId="1">'Pril 2'!$6:$6</definedName>
    <definedName name="_xlnm.Print_Titles" localSheetId="3">'Pril 2B'!$6:$6</definedName>
    <definedName name="_xlnm.Print_Titles" localSheetId="4">'Pril 2V'!$7:$7</definedName>
    <definedName name="_xlnm.Print_Titles" localSheetId="5">'Pril 3'!$11:$11</definedName>
    <definedName name="_xlnm.Print_Titles" localSheetId="7">'Pril 5'!$8:$8</definedName>
    <definedName name="_xlnm.Print_Titles" localSheetId="8">'Pril 6'!$7:$8</definedName>
    <definedName name="_xlnm.Print_Titles" localSheetId="15">Pril12!$8:$10</definedName>
    <definedName name="_xlnm.Print_Titles" localSheetId="19">Pril15!$6:$6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4" i="13" l="1"/>
  <c r="E15" i="21" l="1"/>
  <c r="F16" i="21"/>
  <c r="D35" i="21" l="1"/>
  <c r="D36" i="21"/>
  <c r="D23" i="21"/>
  <c r="D24" i="21"/>
  <c r="D19" i="21" l="1"/>
  <c r="D20" i="21"/>
  <c r="C20" i="21" s="1"/>
  <c r="C51" i="21"/>
  <c r="E50" i="21"/>
  <c r="F49" i="21"/>
  <c r="F48" i="21"/>
  <c r="F47" i="21" s="1"/>
  <c r="F52" i="21" s="1"/>
  <c r="C44" i="21"/>
  <c r="C42" i="21" s="1"/>
  <c r="C43" i="21"/>
  <c r="F42" i="21"/>
  <c r="E42" i="21"/>
  <c r="D42" i="21"/>
  <c r="C40" i="21"/>
  <c r="C38" i="21" s="1"/>
  <c r="C39" i="21"/>
  <c r="F38" i="21"/>
  <c r="E38" i="21"/>
  <c r="D38" i="21"/>
  <c r="C36" i="21"/>
  <c r="C35" i="21"/>
  <c r="F34" i="21"/>
  <c r="E34" i="21"/>
  <c r="D34" i="21"/>
  <c r="E32" i="21"/>
  <c r="E49" i="21" s="1"/>
  <c r="C32" i="21"/>
  <c r="C30" i="21" s="1"/>
  <c r="E31" i="21"/>
  <c r="C31" i="21"/>
  <c r="F30" i="21"/>
  <c r="E30" i="21"/>
  <c r="D30" i="21"/>
  <c r="D28" i="21"/>
  <c r="D26" i="21" s="1"/>
  <c r="C28" i="21"/>
  <c r="C26" i="21" s="1"/>
  <c r="D27" i="21"/>
  <c r="C27" i="21"/>
  <c r="F26" i="21"/>
  <c r="E26" i="21"/>
  <c r="C24" i="21"/>
  <c r="C23" i="21"/>
  <c r="C22" i="21" s="1"/>
  <c r="F22" i="21"/>
  <c r="E22" i="21"/>
  <c r="D22" i="21"/>
  <c r="C19" i="21"/>
  <c r="F18" i="21"/>
  <c r="E18" i="21"/>
  <c r="F14" i="21"/>
  <c r="D16" i="21"/>
  <c r="D14" i="21" s="1"/>
  <c r="C16" i="21"/>
  <c r="D15" i="21"/>
  <c r="C15" i="21"/>
  <c r="C14" i="21" s="1"/>
  <c r="E14" i="21"/>
  <c r="C12" i="21"/>
  <c r="E11" i="21"/>
  <c r="E48" i="21" s="1"/>
  <c r="E47" i="21" s="1"/>
  <c r="F10" i="21"/>
  <c r="D10" i="21"/>
  <c r="C34" i="21" l="1"/>
  <c r="D48" i="21"/>
  <c r="C48" i="21" s="1"/>
  <c r="C18" i="21"/>
  <c r="E52" i="21"/>
  <c r="D18" i="21"/>
  <c r="E10" i="21"/>
  <c r="C50" i="21"/>
  <c r="D49" i="21"/>
  <c r="C49" i="21" s="1"/>
  <c r="C11" i="21"/>
  <c r="C10" i="21" s="1"/>
  <c r="C47" i="21" l="1"/>
  <c r="D47" i="21"/>
  <c r="D52" i="21" s="1"/>
  <c r="C52" i="21" s="1"/>
  <c r="G8" i="32" l="1"/>
  <c r="H8" i="32"/>
  <c r="I8" i="32"/>
  <c r="J8" i="32"/>
  <c r="K8" i="32"/>
  <c r="L8" i="32"/>
  <c r="M8" i="32"/>
  <c r="F8" i="32"/>
  <c r="G101" i="32"/>
  <c r="H101" i="32"/>
  <c r="I101" i="32"/>
  <c r="J101" i="32"/>
  <c r="K101" i="32"/>
  <c r="L101" i="32"/>
  <c r="M101" i="32"/>
  <c r="F101" i="32"/>
  <c r="G120" i="32"/>
  <c r="H120" i="32"/>
  <c r="I120" i="32"/>
  <c r="J120" i="32"/>
  <c r="K120" i="32"/>
  <c r="L120" i="32"/>
  <c r="M120" i="32"/>
  <c r="F120" i="32"/>
  <c r="G128" i="32"/>
  <c r="H128" i="32"/>
  <c r="I128" i="32"/>
  <c r="J128" i="32"/>
  <c r="K128" i="32"/>
  <c r="L128" i="32"/>
  <c r="M128" i="32"/>
  <c r="F128" i="32"/>
  <c r="G173" i="32"/>
  <c r="H173" i="32"/>
  <c r="I173" i="32"/>
  <c r="J173" i="32"/>
  <c r="K173" i="32"/>
  <c r="L173" i="32"/>
  <c r="M173" i="32"/>
  <c r="F173" i="32"/>
  <c r="G203" i="32"/>
  <c r="H203" i="32"/>
  <c r="I203" i="32"/>
  <c r="J203" i="32"/>
  <c r="K203" i="32"/>
  <c r="L203" i="32"/>
  <c r="M203" i="32"/>
  <c r="F203" i="32"/>
  <c r="G299" i="32"/>
  <c r="H299" i="32"/>
  <c r="I299" i="32"/>
  <c r="J299" i="32"/>
  <c r="K299" i="32"/>
  <c r="L299" i="32"/>
  <c r="M299" i="32"/>
  <c r="F299" i="32"/>
  <c r="E322" i="32" l="1"/>
  <c r="M321" i="32"/>
  <c r="M320" i="32" s="1"/>
  <c r="L321" i="32"/>
  <c r="L320" i="32" s="1"/>
  <c r="K321" i="32"/>
  <c r="K320" i="32" s="1"/>
  <c r="J321" i="32"/>
  <c r="I321" i="32"/>
  <c r="I320" i="32" s="1"/>
  <c r="H321" i="32"/>
  <c r="H320" i="32" s="1"/>
  <c r="G321" i="32"/>
  <c r="F321" i="32"/>
  <c r="E319" i="32"/>
  <c r="M318" i="32"/>
  <c r="L318" i="32"/>
  <c r="L317" i="32" s="1"/>
  <c r="K318" i="32"/>
  <c r="K317" i="32" s="1"/>
  <c r="J318" i="32"/>
  <c r="I318" i="32"/>
  <c r="H318" i="32"/>
  <c r="H317" i="32" s="1"/>
  <c r="G318" i="32"/>
  <c r="G317" i="32" s="1"/>
  <c r="F318" i="32"/>
  <c r="F317" i="32" s="1"/>
  <c r="E316" i="32"/>
  <c r="M315" i="32"/>
  <c r="L315" i="32"/>
  <c r="K315" i="32"/>
  <c r="J315" i="32"/>
  <c r="I315" i="32"/>
  <c r="H315" i="32"/>
  <c r="G315" i="32"/>
  <c r="F315" i="32"/>
  <c r="E314" i="32"/>
  <c r="E313" i="32"/>
  <c r="E312" i="32"/>
  <c r="E311" i="32"/>
  <c r="M310" i="32"/>
  <c r="L310" i="32"/>
  <c r="K310" i="32"/>
  <c r="K309" i="32" s="1"/>
  <c r="J310" i="32"/>
  <c r="J309" i="32" s="1"/>
  <c r="I310" i="32"/>
  <c r="H310" i="32"/>
  <c r="H309" i="32" s="1"/>
  <c r="G310" i="32"/>
  <c r="F310" i="32"/>
  <c r="G309" i="32"/>
  <c r="E308" i="32"/>
  <c r="E307" i="32"/>
  <c r="M306" i="32"/>
  <c r="L306" i="32"/>
  <c r="K306" i="32"/>
  <c r="K305" i="32" s="1"/>
  <c r="J306" i="32"/>
  <c r="J305" i="32" s="1"/>
  <c r="I306" i="32"/>
  <c r="H306" i="32"/>
  <c r="H305" i="32" s="1"/>
  <c r="G306" i="32"/>
  <c r="F306" i="32"/>
  <c r="F305" i="32" s="1"/>
  <c r="M305" i="32"/>
  <c r="L305" i="32"/>
  <c r="E304" i="32"/>
  <c r="E303" i="32"/>
  <c r="E302" i="32"/>
  <c r="M301" i="32"/>
  <c r="L301" i="32"/>
  <c r="K301" i="32"/>
  <c r="K300" i="32" s="1"/>
  <c r="J301" i="32"/>
  <c r="J300" i="32" s="1"/>
  <c r="I301" i="32"/>
  <c r="H301" i="32"/>
  <c r="G301" i="32"/>
  <c r="G300" i="32" s="1"/>
  <c r="F301" i="32"/>
  <c r="F300" i="32" s="1"/>
  <c r="M300" i="32"/>
  <c r="I298" i="32"/>
  <c r="E298" i="32" s="1"/>
  <c r="I297" i="32"/>
  <c r="M296" i="32"/>
  <c r="L296" i="32"/>
  <c r="K296" i="32"/>
  <c r="J296" i="32"/>
  <c r="H296" i="32"/>
  <c r="G296" i="32"/>
  <c r="F296" i="32"/>
  <c r="E295" i="32"/>
  <c r="E294" i="32"/>
  <c r="E293" i="32"/>
  <c r="M292" i="32"/>
  <c r="L292" i="32"/>
  <c r="K292" i="32"/>
  <c r="J292" i="32"/>
  <c r="I292" i="32"/>
  <c r="H292" i="32"/>
  <c r="G292" i="32"/>
  <c r="F292" i="32"/>
  <c r="E291" i="32"/>
  <c r="E290" i="32"/>
  <c r="I289" i="32"/>
  <c r="I288" i="32" s="1"/>
  <c r="M288" i="32"/>
  <c r="L288" i="32"/>
  <c r="K288" i="32"/>
  <c r="J288" i="32"/>
  <c r="H288" i="32"/>
  <c r="G288" i="32"/>
  <c r="F288" i="32"/>
  <c r="E287" i="32"/>
  <c r="M286" i="32"/>
  <c r="L286" i="32"/>
  <c r="K286" i="32"/>
  <c r="J286" i="32"/>
  <c r="I286" i="32"/>
  <c r="H286" i="32"/>
  <c r="G286" i="32"/>
  <c r="F286" i="32"/>
  <c r="E284" i="32"/>
  <c r="E283" i="32"/>
  <c r="E282" i="32"/>
  <c r="M281" i="32"/>
  <c r="L281" i="32"/>
  <c r="K281" i="32"/>
  <c r="J281" i="32"/>
  <c r="I281" i="32"/>
  <c r="H281" i="32"/>
  <c r="G281" i="32"/>
  <c r="F281" i="32"/>
  <c r="E280" i="32"/>
  <c r="M279" i="32"/>
  <c r="L279" i="32"/>
  <c r="K279" i="32"/>
  <c r="J279" i="32"/>
  <c r="I279" i="32"/>
  <c r="H279" i="32"/>
  <c r="G279" i="32"/>
  <c r="F279" i="32"/>
  <c r="E278" i="32"/>
  <c r="M277" i="32"/>
  <c r="L277" i="32"/>
  <c r="K277" i="32"/>
  <c r="J277" i="32"/>
  <c r="I277" i="32"/>
  <c r="H277" i="32"/>
  <c r="G277" i="32"/>
  <c r="F277" i="32"/>
  <c r="E276" i="32"/>
  <c r="E275" i="32"/>
  <c r="E274" i="32"/>
  <c r="E273" i="32"/>
  <c r="E272" i="32"/>
  <c r="H271" i="32"/>
  <c r="E271" i="32" s="1"/>
  <c r="E270" i="32"/>
  <c r="E269" i="32"/>
  <c r="E268" i="32"/>
  <c r="M267" i="32"/>
  <c r="L267" i="32"/>
  <c r="K267" i="32"/>
  <c r="J267" i="32"/>
  <c r="I267" i="32"/>
  <c r="H267" i="32"/>
  <c r="G267" i="32"/>
  <c r="F267" i="32"/>
  <c r="E266" i="32"/>
  <c r="E265" i="32"/>
  <c r="E264" i="32"/>
  <c r="E263" i="32"/>
  <c r="E262" i="32"/>
  <c r="E261" i="32"/>
  <c r="J260" i="32"/>
  <c r="H259" i="32"/>
  <c r="E259" i="32" s="1"/>
  <c r="M258" i="32"/>
  <c r="L258" i="32"/>
  <c r="K258" i="32"/>
  <c r="I258" i="32"/>
  <c r="G258" i="32"/>
  <c r="F258" i="32"/>
  <c r="K257" i="32"/>
  <c r="M256" i="32"/>
  <c r="E256" i="32" s="1"/>
  <c r="E255" i="32"/>
  <c r="E254" i="32"/>
  <c r="E253" i="32"/>
  <c r="E252" i="32"/>
  <c r="E251" i="32"/>
  <c r="E250" i="32"/>
  <c r="E249" i="32"/>
  <c r="E248" i="32"/>
  <c r="M247" i="32"/>
  <c r="H247" i="32"/>
  <c r="H246" i="32"/>
  <c r="E246" i="32" s="1"/>
  <c r="E245" i="32"/>
  <c r="E244" i="32"/>
  <c r="H243" i="32"/>
  <c r="E243" i="32" s="1"/>
  <c r="E242" i="32"/>
  <c r="E241" i="32"/>
  <c r="E240" i="32"/>
  <c r="E239" i="32"/>
  <c r="E238" i="32"/>
  <c r="E237" i="32"/>
  <c r="H236" i="32"/>
  <c r="G236" i="32"/>
  <c r="F236" i="32"/>
  <c r="E235" i="32"/>
  <c r="E234" i="32"/>
  <c r="E233" i="32"/>
  <c r="M232" i="32"/>
  <c r="H232" i="32"/>
  <c r="E231" i="32"/>
  <c r="E230" i="32"/>
  <c r="M229" i="32"/>
  <c r="E229" i="32"/>
  <c r="M228" i="32"/>
  <c r="E228" i="32" s="1"/>
  <c r="M227" i="32"/>
  <c r="E227" i="32"/>
  <c r="E226" i="32"/>
  <c r="M225" i="32"/>
  <c r="E225" i="32" s="1"/>
  <c r="H225" i="32"/>
  <c r="H224" i="32"/>
  <c r="E224" i="32"/>
  <c r="E223" i="32"/>
  <c r="E222" i="32"/>
  <c r="L221" i="32"/>
  <c r="K221" i="32"/>
  <c r="J221" i="32"/>
  <c r="I221" i="32"/>
  <c r="G221" i="32"/>
  <c r="E220" i="32"/>
  <c r="E219" i="32"/>
  <c r="E218" i="32"/>
  <c r="H217" i="32"/>
  <c r="E217" i="32"/>
  <c r="E216" i="32"/>
  <c r="M215" i="32"/>
  <c r="L215" i="32"/>
  <c r="K215" i="32"/>
  <c r="J215" i="32"/>
  <c r="I215" i="32"/>
  <c r="H215" i="32"/>
  <c r="G215" i="32"/>
  <c r="F215" i="32"/>
  <c r="E214" i="32"/>
  <c r="E213" i="32"/>
  <c r="H212" i="32"/>
  <c r="H211" i="32" s="1"/>
  <c r="M211" i="32"/>
  <c r="L211" i="32"/>
  <c r="K211" i="32"/>
  <c r="J211" i="32"/>
  <c r="I211" i="32"/>
  <c r="G211" i="32"/>
  <c r="F211" i="32"/>
  <c r="E210" i="32"/>
  <c r="E209" i="32"/>
  <c r="E208" i="32"/>
  <c r="M207" i="32"/>
  <c r="L207" i="32"/>
  <c r="K207" i="32"/>
  <c r="J207" i="32"/>
  <c r="I207" i="32"/>
  <c r="H207" i="32"/>
  <c r="G207" i="32"/>
  <c r="F207" i="32"/>
  <c r="E206" i="32"/>
  <c r="E205" i="32"/>
  <c r="M204" i="32"/>
  <c r="L204" i="32"/>
  <c r="K204" i="32"/>
  <c r="J204" i="32"/>
  <c r="I204" i="32"/>
  <c r="H204" i="32"/>
  <c r="G204" i="32"/>
  <c r="F204" i="32"/>
  <c r="E202" i="32"/>
  <c r="E201" i="32"/>
  <c r="E200" i="32"/>
  <c r="E199" i="32"/>
  <c r="E198" i="32"/>
  <c r="E197" i="32"/>
  <c r="M196" i="32"/>
  <c r="L196" i="32"/>
  <c r="K196" i="32"/>
  <c r="J196" i="32"/>
  <c r="I196" i="32"/>
  <c r="H196" i="32"/>
  <c r="G196" i="32"/>
  <c r="F196" i="32"/>
  <c r="M195" i="32"/>
  <c r="M192" i="32" s="1"/>
  <c r="L195" i="32"/>
  <c r="H195" i="32"/>
  <c r="H192" i="32" s="1"/>
  <c r="E194" i="32"/>
  <c r="E193" i="32"/>
  <c r="K192" i="32"/>
  <c r="J192" i="32"/>
  <c r="I192" i="32"/>
  <c r="G192" i="32"/>
  <c r="F192" i="32"/>
  <c r="J191" i="32"/>
  <c r="E191" i="32"/>
  <c r="J190" i="32"/>
  <c r="E190" i="32" s="1"/>
  <c r="E189" i="32"/>
  <c r="E188" i="32"/>
  <c r="E187" i="32"/>
  <c r="E186" i="32"/>
  <c r="E185" i="32"/>
  <c r="E184" i="32"/>
  <c r="E183" i="32"/>
  <c r="E182" i="32"/>
  <c r="E181" i="32"/>
  <c r="H180" i="32"/>
  <c r="E180" i="32"/>
  <c r="E179" i="32"/>
  <c r="M178" i="32"/>
  <c r="L178" i="32"/>
  <c r="K178" i="32"/>
  <c r="I178" i="32"/>
  <c r="H178" i="32"/>
  <c r="G178" i="32"/>
  <c r="F178" i="32"/>
  <c r="E177" i="32"/>
  <c r="E176" i="32"/>
  <c r="E175" i="32"/>
  <c r="M174" i="32"/>
  <c r="L174" i="32"/>
  <c r="K174" i="32"/>
  <c r="J174" i="32"/>
  <c r="I174" i="32"/>
  <c r="H174" i="32"/>
  <c r="G174" i="32"/>
  <c r="F174" i="32"/>
  <c r="E172" i="32"/>
  <c r="E171" i="32"/>
  <c r="E170" i="32"/>
  <c r="E169" i="32"/>
  <c r="J168" i="32"/>
  <c r="E167" i="32"/>
  <c r="E166" i="32"/>
  <c r="M165" i="32"/>
  <c r="L165" i="32"/>
  <c r="K165" i="32"/>
  <c r="I165" i="32"/>
  <c r="H165" i="32"/>
  <c r="G165" i="32"/>
  <c r="F165" i="32"/>
  <c r="E164" i="32"/>
  <c r="I163" i="32"/>
  <c r="E163" i="32"/>
  <c r="E162" i="32"/>
  <c r="E161" i="32"/>
  <c r="M160" i="32"/>
  <c r="L160" i="32"/>
  <c r="K160" i="32"/>
  <c r="J160" i="32"/>
  <c r="I160" i="32"/>
  <c r="H160" i="32"/>
  <c r="G160" i="32"/>
  <c r="F160" i="32"/>
  <c r="E159" i="32"/>
  <c r="M158" i="32"/>
  <c r="L158" i="32"/>
  <c r="K158" i="32"/>
  <c r="J158" i="32"/>
  <c r="I158" i="32"/>
  <c r="H158" i="32"/>
  <c r="G158" i="32"/>
  <c r="F158" i="32"/>
  <c r="E157" i="32"/>
  <c r="E156" i="32"/>
  <c r="M155" i="32"/>
  <c r="L155" i="32"/>
  <c r="K155" i="32"/>
  <c r="J155" i="32"/>
  <c r="I155" i="32"/>
  <c r="H155" i="32"/>
  <c r="G155" i="32"/>
  <c r="F155" i="32"/>
  <c r="E153" i="32"/>
  <c r="E152" i="32"/>
  <c r="E151" i="32"/>
  <c r="E150" i="32"/>
  <c r="E149" i="32"/>
  <c r="E148" i="32"/>
  <c r="M147" i="32"/>
  <c r="L147" i="32"/>
  <c r="K147" i="32"/>
  <c r="J147" i="32"/>
  <c r="I147" i="32"/>
  <c r="H147" i="32"/>
  <c r="G147" i="32"/>
  <c r="F147" i="32"/>
  <c r="E146" i="32"/>
  <c r="E145" i="32"/>
  <c r="E144" i="32"/>
  <c r="E143" i="32"/>
  <c r="E142" i="32"/>
  <c r="E141" i="32"/>
  <c r="E140" i="32"/>
  <c r="E139" i="32"/>
  <c r="E138" i="32"/>
  <c r="M137" i="32"/>
  <c r="L137" i="32"/>
  <c r="K137" i="32"/>
  <c r="J137" i="32"/>
  <c r="I137" i="32"/>
  <c r="H137" i="32"/>
  <c r="G137" i="32"/>
  <c r="F137" i="32"/>
  <c r="M136" i="32"/>
  <c r="M135" i="32" s="1"/>
  <c r="L136" i="32"/>
  <c r="L135" i="32" s="1"/>
  <c r="K135" i="32"/>
  <c r="J135" i="32"/>
  <c r="I135" i="32"/>
  <c r="H135" i="32"/>
  <c r="G135" i="32"/>
  <c r="F135" i="32"/>
  <c r="E134" i="32"/>
  <c r="E133" i="32"/>
  <c r="E132" i="32"/>
  <c r="E131" i="32"/>
  <c r="E130" i="32"/>
  <c r="M129" i="32"/>
  <c r="L129" i="32"/>
  <c r="K129" i="32"/>
  <c r="J129" i="32"/>
  <c r="I129" i="32"/>
  <c r="H129" i="32"/>
  <c r="G129" i="32"/>
  <c r="F129" i="32"/>
  <c r="M127" i="32"/>
  <c r="L126" i="32"/>
  <c r="K126" i="32"/>
  <c r="J126" i="32"/>
  <c r="I126" i="32"/>
  <c r="H126" i="32"/>
  <c r="G126" i="32"/>
  <c r="F126" i="32"/>
  <c r="E125" i="32"/>
  <c r="E124" i="32"/>
  <c r="E123" i="32"/>
  <c r="E122" i="32"/>
  <c r="M121" i="32"/>
  <c r="L121" i="32"/>
  <c r="K121" i="32"/>
  <c r="J121" i="32"/>
  <c r="I121" i="32"/>
  <c r="H121" i="32"/>
  <c r="G121" i="32"/>
  <c r="F121" i="32"/>
  <c r="E119" i="32"/>
  <c r="E118" i="32"/>
  <c r="M117" i="32"/>
  <c r="L117" i="32"/>
  <c r="K117" i="32"/>
  <c r="J117" i="32"/>
  <c r="I117" i="32"/>
  <c r="H117" i="32"/>
  <c r="G117" i="32"/>
  <c r="F117" i="32"/>
  <c r="E116" i="32"/>
  <c r="E115" i="32"/>
  <c r="E114" i="32"/>
  <c r="E113" i="32"/>
  <c r="E112" i="32"/>
  <c r="K111" i="32"/>
  <c r="E111" i="32" s="1"/>
  <c r="M110" i="32"/>
  <c r="L110" i="32"/>
  <c r="J110" i="32"/>
  <c r="I110" i="32"/>
  <c r="H110" i="32"/>
  <c r="G110" i="32"/>
  <c r="F110" i="32"/>
  <c r="E109" i="32"/>
  <c r="M108" i="32"/>
  <c r="L108" i="32"/>
  <c r="K108" i="32"/>
  <c r="J108" i="32"/>
  <c r="I108" i="32"/>
  <c r="H108" i="32"/>
  <c r="G108" i="32"/>
  <c r="F108" i="32"/>
  <c r="E107" i="32"/>
  <c r="E106" i="32"/>
  <c r="E105" i="32"/>
  <c r="E104" i="32"/>
  <c r="E103" i="32"/>
  <c r="M102" i="32"/>
  <c r="L102" i="32"/>
  <c r="K102" i="32"/>
  <c r="J102" i="32"/>
  <c r="I102" i="32"/>
  <c r="H102" i="32"/>
  <c r="G102" i="32"/>
  <c r="F102" i="32"/>
  <c r="I99" i="32"/>
  <c r="E99" i="32" s="1"/>
  <c r="E98" i="32"/>
  <c r="I97" i="32"/>
  <c r="E97" i="32" s="1"/>
  <c r="H96" i="32"/>
  <c r="F96" i="32"/>
  <c r="M95" i="32"/>
  <c r="L95" i="32"/>
  <c r="K95" i="32"/>
  <c r="K94" i="32" s="1"/>
  <c r="J95" i="32"/>
  <c r="J94" i="32" s="1"/>
  <c r="H95" i="32"/>
  <c r="G95" i="32"/>
  <c r="G94" i="32" s="1"/>
  <c r="F95" i="32"/>
  <c r="F94" i="32" s="1"/>
  <c r="M94" i="32"/>
  <c r="E93" i="32"/>
  <c r="M92" i="32"/>
  <c r="H92" i="32"/>
  <c r="E92" i="32" s="1"/>
  <c r="M91" i="32"/>
  <c r="M88" i="32" s="1"/>
  <c r="M87" i="32" s="1"/>
  <c r="H91" i="32"/>
  <c r="E90" i="32"/>
  <c r="K89" i="32"/>
  <c r="K88" i="32" s="1"/>
  <c r="L88" i="32"/>
  <c r="J88" i="32"/>
  <c r="J87" i="32" s="1"/>
  <c r="I88" i="32"/>
  <c r="I87" i="32" s="1"/>
  <c r="G88" i="32"/>
  <c r="F88" i="32"/>
  <c r="L87" i="32"/>
  <c r="E86" i="32"/>
  <c r="E85" i="32"/>
  <c r="H84" i="32"/>
  <c r="G84" i="32"/>
  <c r="G74" i="32" s="1"/>
  <c r="F84" i="32"/>
  <c r="E83" i="32"/>
  <c r="E82" i="32"/>
  <c r="E81" i="32"/>
  <c r="K80" i="32"/>
  <c r="E79" i="32"/>
  <c r="E78" i="32"/>
  <c r="E77" i="32"/>
  <c r="E76" i="32"/>
  <c r="E75" i="32"/>
  <c r="M74" i="32"/>
  <c r="L74" i="32"/>
  <c r="L73" i="32" s="1"/>
  <c r="K74" i="32"/>
  <c r="J74" i="32"/>
  <c r="J73" i="32" s="1"/>
  <c r="I74" i="32"/>
  <c r="H74" i="32"/>
  <c r="H73" i="32" s="1"/>
  <c r="M73" i="32"/>
  <c r="I73" i="32"/>
  <c r="E72" i="32"/>
  <c r="E71" i="32"/>
  <c r="E70" i="32"/>
  <c r="E69" i="32"/>
  <c r="E68" i="32"/>
  <c r="E67" i="32"/>
  <c r="E66" i="32"/>
  <c r="E65" i="32"/>
  <c r="E64" i="32"/>
  <c r="E63" i="32"/>
  <c r="E62" i="32"/>
  <c r="M61" i="32"/>
  <c r="L61" i="32"/>
  <c r="K61" i="32"/>
  <c r="K60" i="32" s="1"/>
  <c r="J61" i="32"/>
  <c r="J60" i="32" s="1"/>
  <c r="I61" i="32"/>
  <c r="I60" i="32" s="1"/>
  <c r="H61" i="32"/>
  <c r="G61" i="32"/>
  <c r="G60" i="32" s="1"/>
  <c r="F61" i="32"/>
  <c r="F60" i="32" s="1"/>
  <c r="M60" i="32"/>
  <c r="E59" i="32"/>
  <c r="J58" i="32"/>
  <c r="E57" i="32"/>
  <c r="E56" i="32"/>
  <c r="E55" i="32"/>
  <c r="E54" i="32"/>
  <c r="E53" i="32"/>
  <c r="E52" i="32"/>
  <c r="E51" i="32"/>
  <c r="M50" i="32"/>
  <c r="E50" i="32" s="1"/>
  <c r="J50" i="32"/>
  <c r="L49" i="32"/>
  <c r="L48" i="32" s="1"/>
  <c r="K49" i="32"/>
  <c r="K48" i="32" s="1"/>
  <c r="I49" i="32"/>
  <c r="H49" i="32"/>
  <c r="H48" i="32" s="1"/>
  <c r="G49" i="32"/>
  <c r="G48" i="32" s="1"/>
  <c r="F49" i="32"/>
  <c r="F48" i="32" s="1"/>
  <c r="E47" i="32"/>
  <c r="M46" i="32"/>
  <c r="H46" i="32"/>
  <c r="E46" i="32" s="1"/>
  <c r="E45" i="32"/>
  <c r="E44" i="32"/>
  <c r="E43" i="32"/>
  <c r="E42" i="32"/>
  <c r="E41" i="32"/>
  <c r="M40" i="32"/>
  <c r="M39" i="32" s="1"/>
  <c r="L40" i="32"/>
  <c r="L39" i="32" s="1"/>
  <c r="K40" i="32"/>
  <c r="I40" i="32"/>
  <c r="I39" i="32" s="1"/>
  <c r="H40" i="32"/>
  <c r="H39" i="32" s="1"/>
  <c r="G40" i="32"/>
  <c r="G39" i="32" s="1"/>
  <c r="F40" i="32"/>
  <c r="K39" i="32"/>
  <c r="E38" i="32"/>
  <c r="E37" i="32"/>
  <c r="E36" i="32"/>
  <c r="E35" i="32"/>
  <c r="E34" i="32"/>
  <c r="E33" i="32"/>
  <c r="E32" i="32"/>
  <c r="E31" i="32"/>
  <c r="M30" i="32"/>
  <c r="M26" i="32" s="1"/>
  <c r="M25" i="32" s="1"/>
  <c r="H30" i="32"/>
  <c r="M29" i="32"/>
  <c r="H29" i="32"/>
  <c r="E28" i="32"/>
  <c r="E27" i="32"/>
  <c r="L26" i="32"/>
  <c r="K26" i="32"/>
  <c r="J26" i="32"/>
  <c r="J25" i="32" s="1"/>
  <c r="I26" i="32"/>
  <c r="G26" i="32"/>
  <c r="F26" i="32"/>
  <c r="L25" i="32"/>
  <c r="I25" i="32"/>
  <c r="H24" i="32"/>
  <c r="H23" i="32"/>
  <c r="E22" i="32"/>
  <c r="E21" i="32"/>
  <c r="E20" i="32"/>
  <c r="E19" i="32"/>
  <c r="H18" i="32"/>
  <c r="E17" i="32"/>
  <c r="E16" i="32"/>
  <c r="E15" i="32"/>
  <c r="E14" i="32"/>
  <c r="E13" i="32"/>
  <c r="H12" i="32"/>
  <c r="E12" i="32"/>
  <c r="M11" i="32"/>
  <c r="M10" i="32" s="1"/>
  <c r="L11" i="32"/>
  <c r="L10" i="32" s="1"/>
  <c r="K11" i="32"/>
  <c r="J11" i="32"/>
  <c r="I11" i="32"/>
  <c r="I10" i="32" s="1"/>
  <c r="G11" i="32"/>
  <c r="G10" i="32" s="1"/>
  <c r="F11" i="32"/>
  <c r="K10" i="32"/>
  <c r="I154" i="32" l="1"/>
  <c r="E267" i="32"/>
  <c r="K110" i="32"/>
  <c r="E110" i="32" s="1"/>
  <c r="F154" i="32"/>
  <c r="E174" i="32"/>
  <c r="H221" i="32"/>
  <c r="M49" i="32"/>
  <c r="M48" i="32" s="1"/>
  <c r="E236" i="32"/>
  <c r="E30" i="32"/>
  <c r="I95" i="32"/>
  <c r="I94" i="32" s="1"/>
  <c r="E212" i="32"/>
  <c r="H258" i="32"/>
  <c r="H257" i="32" s="1"/>
  <c r="G285" i="32"/>
  <c r="H285" i="32"/>
  <c r="I296" i="32"/>
  <c r="E108" i="32"/>
  <c r="E277" i="32"/>
  <c r="E121" i="32"/>
  <c r="L257" i="32"/>
  <c r="E292" i="32"/>
  <c r="E318" i="32"/>
  <c r="M154" i="32"/>
  <c r="E215" i="32"/>
  <c r="G257" i="32"/>
  <c r="E89" i="32"/>
  <c r="E136" i="32"/>
  <c r="J178" i="32"/>
  <c r="F221" i="32"/>
  <c r="E247" i="32"/>
  <c r="E297" i="32"/>
  <c r="E310" i="32"/>
  <c r="E211" i="32"/>
  <c r="H88" i="32"/>
  <c r="H87" i="32" s="1"/>
  <c r="E281" i="32"/>
  <c r="K25" i="32"/>
  <c r="E80" i="32"/>
  <c r="E18" i="32"/>
  <c r="H11" i="32"/>
  <c r="E11" i="32" s="1"/>
  <c r="F10" i="32"/>
  <c r="E29" i="32"/>
  <c r="H26" i="32"/>
  <c r="E26" i="32" s="1"/>
  <c r="F39" i="32"/>
  <c r="I48" i="32"/>
  <c r="J49" i="32"/>
  <c r="E58" i="32"/>
  <c r="E61" i="32"/>
  <c r="H60" i="32"/>
  <c r="G73" i="32"/>
  <c r="E84" i="32"/>
  <c r="F74" i="32"/>
  <c r="G87" i="32"/>
  <c r="E23" i="32"/>
  <c r="K73" i="32"/>
  <c r="J10" i="32"/>
  <c r="E24" i="32"/>
  <c r="G25" i="32"/>
  <c r="J40" i="32"/>
  <c r="L60" i="32"/>
  <c r="K87" i="32"/>
  <c r="E147" i="32"/>
  <c r="E296" i="32"/>
  <c r="E91" i="32"/>
  <c r="E95" i="32"/>
  <c r="H94" i="32"/>
  <c r="L94" i="32"/>
  <c r="E96" i="32"/>
  <c r="E195" i="32"/>
  <c r="E204" i="32"/>
  <c r="E207" i="32"/>
  <c r="K285" i="32"/>
  <c r="F25" i="32"/>
  <c r="F87" i="32"/>
  <c r="E129" i="32"/>
  <c r="E155" i="32"/>
  <c r="H154" i="32"/>
  <c r="G154" i="32"/>
  <c r="K154" i="32"/>
  <c r="J165" i="32"/>
  <c r="E168" i="32"/>
  <c r="E178" i="32"/>
  <c r="E102" i="32"/>
  <c r="M126" i="32"/>
  <c r="E127" i="32"/>
  <c r="E135" i="32"/>
  <c r="E137" i="32"/>
  <c r="L154" i="32"/>
  <c r="E158" i="32"/>
  <c r="L192" i="32"/>
  <c r="E196" i="32"/>
  <c r="M221" i="32"/>
  <c r="E221" i="32" s="1"/>
  <c r="E232" i="32"/>
  <c r="E286" i="32"/>
  <c r="F285" i="32"/>
  <c r="E117" i="32"/>
  <c r="E160" i="32"/>
  <c r="E288" i="32"/>
  <c r="L285" i="32"/>
  <c r="E315" i="32"/>
  <c r="I300" i="32"/>
  <c r="E301" i="32"/>
  <c r="F257" i="32"/>
  <c r="M285" i="32"/>
  <c r="E289" i="32"/>
  <c r="G305" i="32"/>
  <c r="E306" i="32"/>
  <c r="I305" i="32"/>
  <c r="L309" i="32"/>
  <c r="J317" i="32"/>
  <c r="M317" i="32"/>
  <c r="G320" i="32"/>
  <c r="J320" i="32"/>
  <c r="I257" i="32"/>
  <c r="M257" i="32"/>
  <c r="J285" i="32"/>
  <c r="H300" i="32"/>
  <c r="E260" i="32"/>
  <c r="J258" i="32"/>
  <c r="E279" i="32"/>
  <c r="I285" i="32"/>
  <c r="L300" i="32"/>
  <c r="F309" i="32"/>
  <c r="I309" i="32"/>
  <c r="I317" i="32"/>
  <c r="M309" i="32"/>
  <c r="E321" i="32"/>
  <c r="F320" i="32"/>
  <c r="C2028" i="12"/>
  <c r="C2030" i="12" s="1"/>
  <c r="E305" i="32" l="1"/>
  <c r="K9" i="32"/>
  <c r="E60" i="32"/>
  <c r="E101" i="32"/>
  <c r="E88" i="32"/>
  <c r="E300" i="32"/>
  <c r="E317" i="32"/>
  <c r="E192" i="32"/>
  <c r="E87" i="32"/>
  <c r="H10" i="32"/>
  <c r="I9" i="32"/>
  <c r="E309" i="32"/>
  <c r="E258" i="32"/>
  <c r="E285" i="32"/>
  <c r="G100" i="32"/>
  <c r="L100" i="32"/>
  <c r="I100" i="32"/>
  <c r="E203" i="32"/>
  <c r="H100" i="32"/>
  <c r="F100" i="32"/>
  <c r="E128" i="32"/>
  <c r="K100" i="32"/>
  <c r="J39" i="32"/>
  <c r="J48" i="32"/>
  <c r="E49" i="32"/>
  <c r="E40" i="32"/>
  <c r="M9" i="32"/>
  <c r="G9" i="32"/>
  <c r="J257" i="32"/>
  <c r="E126" i="32"/>
  <c r="L9" i="32"/>
  <c r="E94" i="32"/>
  <c r="E320" i="32"/>
  <c r="J154" i="32"/>
  <c r="E165" i="32"/>
  <c r="E74" i="32"/>
  <c r="F73" i="32"/>
  <c r="F9" i="32" s="1"/>
  <c r="H25" i="32"/>
  <c r="C129" i="11"/>
  <c r="C127" i="11"/>
  <c r="C118" i="11"/>
  <c r="C116" i="11"/>
  <c r="C109" i="11"/>
  <c r="C106" i="11"/>
  <c r="C103" i="11"/>
  <c r="C99" i="11"/>
  <c r="C89" i="11"/>
  <c r="C94" i="11"/>
  <c r="C86" i="11"/>
  <c r="C84" i="11"/>
  <c r="C81" i="11"/>
  <c r="C71" i="11"/>
  <c r="C64" i="11"/>
  <c r="C58" i="11"/>
  <c r="C55" i="11"/>
  <c r="H9" i="32" l="1"/>
  <c r="E173" i="32"/>
  <c r="E25" i="32"/>
  <c r="E120" i="32"/>
  <c r="E257" i="32"/>
  <c r="E48" i="32"/>
  <c r="J100" i="32"/>
  <c r="E10" i="32"/>
  <c r="E39" i="32"/>
  <c r="E299" i="32"/>
  <c r="M100" i="32"/>
  <c r="E154" i="32"/>
  <c r="E73" i="32"/>
  <c r="J9" i="32"/>
  <c r="C136" i="11"/>
  <c r="C97" i="11"/>
  <c r="C111" i="11"/>
  <c r="C63" i="11"/>
  <c r="D20" i="1"/>
  <c r="C20" i="1"/>
  <c r="B20" i="1"/>
  <c r="E9" i="32" l="1"/>
  <c r="E100" i="32"/>
  <c r="E102" i="14"/>
  <c r="F102" i="14"/>
  <c r="C102" i="14" s="1"/>
  <c r="G102" i="14"/>
  <c r="D102" i="14"/>
  <c r="D100" i="14"/>
  <c r="E100" i="14"/>
  <c r="F100" i="14"/>
  <c r="G100" i="14"/>
  <c r="E93" i="14"/>
  <c r="F93" i="14"/>
  <c r="G93" i="14"/>
  <c r="D93" i="14"/>
  <c r="C95" i="14"/>
  <c r="C96" i="14"/>
  <c r="C97" i="14"/>
  <c r="C98" i="14"/>
  <c r="C99" i="14"/>
  <c r="C50" i="14"/>
  <c r="C49" i="14"/>
  <c r="G48" i="14"/>
  <c r="F48" i="14"/>
  <c r="E48" i="14"/>
  <c r="D48" i="14"/>
  <c r="C47" i="14"/>
  <c r="G46" i="14"/>
  <c r="G51" i="14" s="1"/>
  <c r="F46" i="14"/>
  <c r="E46" i="14"/>
  <c r="D46" i="14"/>
  <c r="C62" i="14"/>
  <c r="C63" i="14"/>
  <c r="D30" i="14"/>
  <c r="E30" i="14"/>
  <c r="G30" i="14"/>
  <c r="F30" i="14"/>
  <c r="C32" i="14"/>
  <c r="C21" i="14"/>
  <c r="D19" i="14"/>
  <c r="E19" i="14"/>
  <c r="G19" i="14"/>
  <c r="F19" i="14"/>
  <c r="C18" i="14"/>
  <c r="D17" i="14"/>
  <c r="E17" i="14"/>
  <c r="F17" i="14"/>
  <c r="G17" i="14"/>
  <c r="C16" i="14"/>
  <c r="G10" i="15"/>
  <c r="H10" i="15"/>
  <c r="I10" i="15"/>
  <c r="F10" i="15"/>
  <c r="E10" i="15"/>
  <c r="D10" i="15"/>
  <c r="C10" i="15"/>
  <c r="E8" i="32" l="1"/>
  <c r="F51" i="14"/>
  <c r="E51" i="14"/>
  <c r="D51" i="14"/>
  <c r="C48" i="14"/>
  <c r="C46" i="14"/>
  <c r="C17" i="14"/>
  <c r="B27" i="29"/>
  <c r="C51" i="14" l="1"/>
  <c r="C46" i="5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F46" i="5" l="1"/>
  <c r="C381" i="19" l="1"/>
  <c r="C380" i="19" s="1"/>
  <c r="C382" i="19" s="1"/>
  <c r="C384" i="19" s="1"/>
  <c r="C386" i="19" s="1"/>
  <c r="C400" i="19" s="1"/>
  <c r="C312" i="19"/>
  <c r="C310" i="19"/>
  <c r="C305" i="19"/>
  <c r="C304" i="19"/>
  <c r="C306" i="19" s="1"/>
  <c r="C308" i="19" s="1"/>
  <c r="C94" i="19"/>
  <c r="C93" i="19" s="1"/>
  <c r="C96" i="19" s="1"/>
  <c r="C103" i="19" s="1"/>
  <c r="C53" i="19"/>
  <c r="C52" i="19"/>
  <c r="C49" i="19"/>
  <c r="C48" i="19"/>
  <c r="C13" i="19"/>
  <c r="C15" i="19" s="1"/>
  <c r="C17" i="19" s="1"/>
  <c r="C19" i="19" s="1"/>
  <c r="C21" i="19" s="1"/>
  <c r="I32" i="18"/>
  <c r="H32" i="18"/>
  <c r="E32" i="18"/>
  <c r="F28" i="18"/>
  <c r="J28" i="18" s="1"/>
  <c r="E28" i="18"/>
  <c r="J27" i="18"/>
  <c r="F27" i="18"/>
  <c r="E27" i="18"/>
  <c r="J26" i="18"/>
  <c r="F26" i="18"/>
  <c r="E26" i="18"/>
  <c r="J25" i="18"/>
  <c r="F25" i="18"/>
  <c r="E25" i="18"/>
  <c r="J24" i="18"/>
  <c r="F24" i="18"/>
  <c r="E24" i="18"/>
  <c r="I23" i="18"/>
  <c r="I22" i="18" s="1"/>
  <c r="G23" i="18"/>
  <c r="D23" i="18"/>
  <c r="C23" i="18"/>
  <c r="H22" i="18"/>
  <c r="G22" i="18"/>
  <c r="D22" i="18"/>
  <c r="C22" i="18"/>
  <c r="J21" i="18"/>
  <c r="F21" i="18"/>
  <c r="E21" i="18"/>
  <c r="J20" i="18"/>
  <c r="F20" i="18"/>
  <c r="E20" i="18"/>
  <c r="J19" i="18"/>
  <c r="F19" i="18"/>
  <c r="E19" i="18"/>
  <c r="J18" i="18"/>
  <c r="F18" i="18"/>
  <c r="E18" i="18"/>
  <c r="J17" i="18"/>
  <c r="F17" i="18"/>
  <c r="E17" i="18"/>
  <c r="H16" i="18"/>
  <c r="J16" i="18" s="1"/>
  <c r="J15" i="18" s="1"/>
  <c r="D16" i="18"/>
  <c r="E16" i="18" s="1"/>
  <c r="I15" i="18"/>
  <c r="G15" i="18"/>
  <c r="G14" i="18" s="1"/>
  <c r="G29" i="18" s="1"/>
  <c r="C15" i="18"/>
  <c r="C14" i="18" s="1"/>
  <c r="J13" i="18"/>
  <c r="F13" i="18"/>
  <c r="E13" i="18"/>
  <c r="J12" i="18"/>
  <c r="J11" i="18" s="1"/>
  <c r="F12" i="18"/>
  <c r="E12" i="18"/>
  <c r="I11" i="18"/>
  <c r="D11" i="18"/>
  <c r="C11" i="18"/>
  <c r="H15" i="18" l="1"/>
  <c r="H14" i="18" s="1"/>
  <c r="H29" i="18" s="1"/>
  <c r="I14" i="18"/>
  <c r="I29" i="18" s="1"/>
  <c r="C47" i="19"/>
  <c r="C50" i="19" s="1"/>
  <c r="C55" i="19" s="1"/>
  <c r="C66" i="19" s="1"/>
  <c r="C68" i="19" s="1"/>
  <c r="C404" i="19" s="1"/>
  <c r="E15" i="18"/>
  <c r="F16" i="18"/>
  <c r="F15" i="18" s="1"/>
  <c r="F23" i="18"/>
  <c r="F22" i="18" s="1"/>
  <c r="E11" i="18"/>
  <c r="E23" i="18"/>
  <c r="E22" i="18" s="1"/>
  <c r="E14" i="18" s="1"/>
  <c r="E29" i="18" s="1"/>
  <c r="E31" i="18" s="1"/>
  <c r="E33" i="18" s="1"/>
  <c r="F32" i="18"/>
  <c r="C29" i="18"/>
  <c r="C31" i="18" s="1"/>
  <c r="C33" i="18" s="1"/>
  <c r="D15" i="18"/>
  <c r="D14" i="18" s="1"/>
  <c r="D29" i="18" s="1"/>
  <c r="D31" i="18" s="1"/>
  <c r="D33" i="18" s="1"/>
  <c r="J32" i="18"/>
  <c r="J23" i="18"/>
  <c r="J22" i="18" s="1"/>
  <c r="J14" i="18" s="1"/>
  <c r="J29" i="18" s="1"/>
  <c r="F11" i="18"/>
  <c r="F14" i="18" l="1"/>
  <c r="F29" i="18" s="1"/>
  <c r="C114" i="11"/>
  <c r="C138" i="11" s="1"/>
  <c r="C140" i="11" s="1"/>
  <c r="C100" i="14"/>
  <c r="C94" i="14"/>
  <c r="C93" i="14"/>
  <c r="C92" i="14"/>
  <c r="C88" i="14"/>
  <c r="G87" i="14"/>
  <c r="F87" i="14"/>
  <c r="E87" i="14"/>
  <c r="D87" i="14"/>
  <c r="C86" i="14"/>
  <c r="C85" i="14"/>
  <c r="G84" i="14"/>
  <c r="F84" i="14"/>
  <c r="E84" i="14"/>
  <c r="D84" i="14"/>
  <c r="C83" i="14"/>
  <c r="G82" i="14"/>
  <c r="F82" i="14"/>
  <c r="E82" i="14"/>
  <c r="D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G69" i="14"/>
  <c r="E69" i="14"/>
  <c r="D69" i="14"/>
  <c r="C68" i="14"/>
  <c r="C67" i="14"/>
  <c r="C66" i="14"/>
  <c r="C65" i="14"/>
  <c r="G64" i="14"/>
  <c r="F64" i="14"/>
  <c r="E64" i="14"/>
  <c r="D64" i="14"/>
  <c r="C61" i="14"/>
  <c r="G60" i="14"/>
  <c r="F60" i="14"/>
  <c r="E60" i="14"/>
  <c r="D60" i="14"/>
  <c r="C59" i="14"/>
  <c r="C58" i="14"/>
  <c r="G57" i="14"/>
  <c r="F57" i="14"/>
  <c r="E57" i="14"/>
  <c r="D57" i="14"/>
  <c r="G43" i="14"/>
  <c r="F43" i="14"/>
  <c r="E43" i="14"/>
  <c r="D43" i="14"/>
  <c r="C41" i="14"/>
  <c r="C40" i="14"/>
  <c r="C35" i="14"/>
  <c r="G33" i="14"/>
  <c r="G37" i="14" s="1"/>
  <c r="F33" i="14"/>
  <c r="E33" i="14"/>
  <c r="E37" i="14" s="1"/>
  <c r="D33" i="14"/>
  <c r="D37" i="14" s="1"/>
  <c r="C31" i="14"/>
  <c r="F37" i="14"/>
  <c r="C24" i="14"/>
  <c r="C23" i="14"/>
  <c r="G22" i="14"/>
  <c r="F22" i="14"/>
  <c r="E22" i="14"/>
  <c r="D22" i="14"/>
  <c r="C20" i="14"/>
  <c r="G15" i="14"/>
  <c r="F15" i="14"/>
  <c r="F26" i="14" s="1"/>
  <c r="F54" i="14" s="1"/>
  <c r="E15" i="14"/>
  <c r="D15" i="14"/>
  <c r="G90" i="14" l="1"/>
  <c r="D90" i="14"/>
  <c r="E90" i="14"/>
  <c r="F90" i="14"/>
  <c r="C87" i="14"/>
  <c r="G26" i="14"/>
  <c r="G54" i="14" s="1"/>
  <c r="C84" i="14"/>
  <c r="E26" i="14"/>
  <c r="E54" i="14" s="1"/>
  <c r="C60" i="14"/>
  <c r="C57" i="14"/>
  <c r="C22" i="14"/>
  <c r="C43" i="14"/>
  <c r="D26" i="14"/>
  <c r="C64" i="14"/>
  <c r="C82" i="14"/>
  <c r="C33" i="14"/>
  <c r="C37" i="14"/>
  <c r="C15" i="14"/>
  <c r="C30" i="14"/>
  <c r="C19" i="14"/>
  <c r="F69" i="14"/>
  <c r="C69" i="14" s="1"/>
  <c r="C90" i="14" l="1"/>
  <c r="C26" i="14"/>
  <c r="D54" i="14"/>
  <c r="C54" i="14" s="1"/>
  <c r="H43" i="15" l="1"/>
  <c r="F43" i="15"/>
  <c r="D43" i="15"/>
  <c r="I36" i="15"/>
  <c r="I43" i="15" s="1"/>
  <c r="H36" i="15"/>
  <c r="G36" i="15"/>
  <c r="G43" i="15" s="1"/>
  <c r="F36" i="15"/>
  <c r="E36" i="15"/>
  <c r="E43" i="15" s="1"/>
  <c r="D36" i="15"/>
  <c r="C36" i="15"/>
  <c r="C43" i="15" s="1"/>
  <c r="I31" i="15"/>
  <c r="H31" i="15"/>
  <c r="G31" i="15"/>
  <c r="F31" i="15"/>
  <c r="E31" i="15"/>
  <c r="D31" i="15"/>
  <c r="C31" i="15"/>
  <c r="I19" i="15"/>
  <c r="H19" i="15"/>
  <c r="G19" i="15"/>
  <c r="F19" i="15"/>
  <c r="E19" i="15"/>
  <c r="D19" i="15"/>
  <c r="C19" i="15"/>
  <c r="I15" i="15"/>
  <c r="H15" i="15"/>
  <c r="G15" i="15"/>
  <c r="F15" i="15"/>
  <c r="E15" i="15"/>
  <c r="D15" i="15"/>
  <c r="C15" i="15"/>
  <c r="I8" i="15"/>
  <c r="H8" i="15"/>
  <c r="G8" i="15"/>
  <c r="F8" i="15"/>
  <c r="E8" i="15"/>
  <c r="D8" i="15"/>
  <c r="C8" i="15"/>
  <c r="K196" i="13"/>
  <c r="J196" i="13"/>
  <c r="I196" i="13"/>
  <c r="H196" i="13"/>
  <c r="G196" i="13"/>
  <c r="F196" i="13"/>
  <c r="E196" i="13"/>
  <c r="D196" i="13"/>
  <c r="C196" i="13"/>
  <c r="L195" i="13"/>
  <c r="L194" i="13"/>
  <c r="L193" i="13"/>
  <c r="L192" i="13"/>
  <c r="K190" i="13"/>
  <c r="J190" i="13"/>
  <c r="I190" i="13"/>
  <c r="H190" i="13"/>
  <c r="G190" i="13"/>
  <c r="F190" i="13"/>
  <c r="E190" i="13"/>
  <c r="D190" i="13"/>
  <c r="C190" i="13"/>
  <c r="L190" i="13" s="1"/>
  <c r="L189" i="13"/>
  <c r="L188" i="13"/>
  <c r="L187" i="13"/>
  <c r="L186" i="13"/>
  <c r="L185" i="13"/>
  <c r="L184" i="13"/>
  <c r="A184" i="13"/>
  <c r="A185" i="13" s="1"/>
  <c r="A186" i="13" s="1"/>
  <c r="A187" i="13" s="1"/>
  <c r="A188" i="13" s="1"/>
  <c r="A189" i="13" s="1"/>
  <c r="A192" i="13" s="1"/>
  <c r="A193" i="13" s="1"/>
  <c r="A194" i="13" s="1"/>
  <c r="A195" i="13" s="1"/>
  <c r="L183" i="13"/>
  <c r="A183" i="13"/>
  <c r="K181" i="13"/>
  <c r="J181" i="13"/>
  <c r="I181" i="13"/>
  <c r="I197" i="13" s="1"/>
  <c r="H181" i="13"/>
  <c r="G181" i="13"/>
  <c r="F181" i="13"/>
  <c r="E181" i="13"/>
  <c r="E197" i="13" s="1"/>
  <c r="D181" i="13"/>
  <c r="C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K130" i="13"/>
  <c r="J130" i="13"/>
  <c r="I130" i="13"/>
  <c r="H130" i="13"/>
  <c r="G130" i="13"/>
  <c r="F130" i="13"/>
  <c r="E130" i="13"/>
  <c r="D130" i="13"/>
  <c r="C130" i="13"/>
  <c r="L129" i="13"/>
  <c r="L128" i="13"/>
  <c r="L127" i="13"/>
  <c r="L126" i="13"/>
  <c r="K124" i="13"/>
  <c r="J124" i="13"/>
  <c r="I124" i="13"/>
  <c r="H124" i="13"/>
  <c r="G124" i="13"/>
  <c r="F124" i="13"/>
  <c r="E124" i="13"/>
  <c r="D124" i="13"/>
  <c r="C124" i="13"/>
  <c r="L123" i="13"/>
  <c r="L122" i="13"/>
  <c r="L121" i="13"/>
  <c r="L120" i="13"/>
  <c r="L119" i="13"/>
  <c r="L118" i="13"/>
  <c r="L117" i="13"/>
  <c r="A117" i="13"/>
  <c r="A118" i="13" s="1"/>
  <c r="A119" i="13" s="1"/>
  <c r="A120" i="13" s="1"/>
  <c r="A121" i="13" s="1"/>
  <c r="A122" i="13" s="1"/>
  <c r="A123" i="13" s="1"/>
  <c r="A126" i="13" s="1"/>
  <c r="A127" i="13" s="1"/>
  <c r="A128" i="13" s="1"/>
  <c r="A129" i="13" s="1"/>
  <c r="K115" i="13"/>
  <c r="J115" i="13"/>
  <c r="I115" i="13"/>
  <c r="H115" i="13"/>
  <c r="H131" i="13" s="1"/>
  <c r="G115" i="13"/>
  <c r="F115" i="13"/>
  <c r="E115" i="13"/>
  <c r="D115" i="13"/>
  <c r="D131" i="13" s="1"/>
  <c r="C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I65" i="13"/>
  <c r="H65" i="13"/>
  <c r="G65" i="13"/>
  <c r="F65" i="13"/>
  <c r="E65" i="13"/>
  <c r="D65" i="13"/>
  <c r="C65" i="13"/>
  <c r="J64" i="13"/>
  <c r="J63" i="13"/>
  <c r="J62" i="13"/>
  <c r="J61" i="13"/>
  <c r="I59" i="13"/>
  <c r="H59" i="13"/>
  <c r="G59" i="13"/>
  <c r="F59" i="13"/>
  <c r="E59" i="13"/>
  <c r="D59" i="13"/>
  <c r="C59" i="13"/>
  <c r="J58" i="13"/>
  <c r="J57" i="13"/>
  <c r="J56" i="13"/>
  <c r="J54" i="13"/>
  <c r="J53" i="13"/>
  <c r="J52" i="13"/>
  <c r="J51" i="13"/>
  <c r="A51" i="13"/>
  <c r="A52" i="13" s="1"/>
  <c r="A53" i="13" s="1"/>
  <c r="A54" i="13" s="1"/>
  <c r="A56" i="13" s="1"/>
  <c r="A57" i="13" s="1"/>
  <c r="A58" i="13" s="1"/>
  <c r="A61" i="13" s="1"/>
  <c r="A62" i="13" s="1"/>
  <c r="A63" i="13" s="1"/>
  <c r="A64" i="13" s="1"/>
  <c r="I49" i="13"/>
  <c r="H49" i="13"/>
  <c r="G49" i="13"/>
  <c r="G66" i="13" s="1"/>
  <c r="F49" i="13"/>
  <c r="E49" i="13"/>
  <c r="D49" i="13"/>
  <c r="C49" i="13"/>
  <c r="J49" i="13" s="1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197" i="13" l="1"/>
  <c r="F197" i="13"/>
  <c r="L196" i="13"/>
  <c r="G197" i="13"/>
  <c r="K197" i="13"/>
  <c r="D197" i="13"/>
  <c r="H197" i="13"/>
  <c r="L181" i="13"/>
  <c r="J131" i="13"/>
  <c r="L130" i="13"/>
  <c r="F131" i="13"/>
  <c r="L124" i="13"/>
  <c r="E131" i="13"/>
  <c r="I131" i="13"/>
  <c r="G131" i="13"/>
  <c r="K131" i="13"/>
  <c r="L115" i="13"/>
  <c r="J65" i="13"/>
  <c r="D66" i="13"/>
  <c r="I66" i="13"/>
  <c r="F66" i="13"/>
  <c r="H66" i="13"/>
  <c r="J59" i="13"/>
  <c r="I34" i="15"/>
  <c r="H34" i="15"/>
  <c r="H45" i="15" s="1"/>
  <c r="G34" i="15"/>
  <c r="G45" i="15" s="1"/>
  <c r="F34" i="15"/>
  <c r="F45" i="15" s="1"/>
  <c r="E34" i="15"/>
  <c r="E45" i="15" s="1"/>
  <c r="C34" i="15"/>
  <c r="C45" i="15" s="1"/>
  <c r="D34" i="15"/>
  <c r="D45" i="15" s="1"/>
  <c r="I45" i="15"/>
  <c r="E66" i="13"/>
  <c r="C66" i="13"/>
  <c r="C131" i="13"/>
  <c r="C197" i="13"/>
  <c r="L197" i="13" l="1"/>
  <c r="L131" i="13"/>
  <c r="J66" i="13"/>
</calcChain>
</file>

<file path=xl/comments1.xml><?xml version="1.0" encoding="utf-8"?>
<comments xmlns="http://schemas.openxmlformats.org/spreadsheetml/2006/main">
  <authors>
    <author>Krasimira Deneva</author>
  </authors>
  <commentList>
    <comment ref="D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-19 бр.дом за пълн. Лица Пчелище;-3 бр. ЗЖ Пчелище;+82.5 бр Общностен ц-р, Дневен център,ЦГЛУИ Ц. кория, ЦГВХ С. Велики</t>
        </r>
      </text>
    </comment>
    <comment ref="E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+Общностен ц-р, Дневен ц-р, ЦГЛУИ Ц.кория, ЦГВЙНС С.Велики</t>
        </r>
      </text>
    </comment>
    <comment ref="D4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Добавена е една бройка БКС Ресен</t>
        </r>
      </text>
    </comment>
  </commentList>
</comments>
</file>

<file path=xl/sharedStrings.xml><?xml version="1.0" encoding="utf-8"?>
<sst xmlns="http://schemas.openxmlformats.org/spreadsheetml/2006/main" count="5353" uniqueCount="1597">
  <si>
    <t>С П И С Ъ К</t>
  </si>
  <si>
    <t>на разпоредителите с бюджет към</t>
  </si>
  <si>
    <t>І. Първостепенни разпоредители:</t>
  </si>
  <si>
    <t>Кмет на  Община Велико Търново</t>
  </si>
  <si>
    <t>ІІ. Второстепенни разпоредители:</t>
  </si>
  <si>
    <t>Управител на  ОП “Кабелно радио - Велико Търново”</t>
  </si>
  <si>
    <t>Управител на ОП “Зелени системи”</t>
  </si>
  <si>
    <t>Управител на ОП “Спортни имоти и прояви”</t>
  </si>
  <si>
    <t>Управител на ОП "Реклама - Велико Търново"</t>
  </si>
  <si>
    <t>Директор на ДКС “Васил Левски”</t>
  </si>
  <si>
    <t>Директор на Младежки дом</t>
  </si>
  <si>
    <t>Кмет на Кметство Килифарево</t>
  </si>
  <si>
    <t>Кмет на Кметство Самоводене</t>
  </si>
  <si>
    <t>Кмет на Кметство Ресен</t>
  </si>
  <si>
    <t>Кмет на Кметство Дебелец</t>
  </si>
  <si>
    <t>Заместник-кмет "Хуманитарни дейности"/Директор на Дирекция "Култура, туризъм и международни дейности"</t>
  </si>
  <si>
    <t>Заместник-кмет "Хуманитарни дейности"/Директор на дирекция СДЗ - Център за социални услуги</t>
  </si>
  <si>
    <t>Заместник-кмет "Хуманитарни дейности"/Директор на Дирекция "Образование, младежки дейности и спорт"</t>
  </si>
  <si>
    <t>Директор на ОУ  "Св. Патриарх Евтимий”</t>
  </si>
  <si>
    <t>Директор на ОУ “Христо Ботев”</t>
  </si>
  <si>
    <t>Директор на ОУ “Бачо Киро”</t>
  </si>
  <si>
    <t>Директор на ПМГ “Васил Друмев”</t>
  </si>
  <si>
    <t>Директор на ОУ “П. Р. Славейков”</t>
  </si>
  <si>
    <t>Директор на СУ “Владимир Комаров”</t>
  </si>
  <si>
    <t>Директор на СУ “Емилиян Станев”</t>
  </si>
  <si>
    <t>Директор на ПЕГ “Проф.д-р Асен Златаров”</t>
  </si>
  <si>
    <t>Директор на СУ “Вела Благоева”</t>
  </si>
  <si>
    <t>Директор на ОУ “Димитър Благоев”</t>
  </si>
  <si>
    <t>Директор на СУ “Георги Раковски”</t>
  </si>
  <si>
    <t>Директор на ПХГ “Св. св. Кирил и Методий”</t>
  </si>
  <si>
    <t>Директор на ОУ "В. Левски", с. Леденик</t>
  </si>
  <si>
    <t>Директор на ОУ "П.Р. Славейков", с. Ц. Кория</t>
  </si>
  <si>
    <t>Директор на ОУ "Хр. Смирненски", с. Самоводене</t>
  </si>
  <si>
    <t>Директор на ОУ "Хр. Ботев", с. Ресен</t>
  </si>
  <si>
    <t>Директор на ОУ "Хр. Смирненски", с. Водолей</t>
  </si>
  <si>
    <t>Директор на ОУ "Св. Иван Рилски", с. Балван</t>
  </si>
  <si>
    <t>Директор на ОУ "Д-р П. Берон", гр. Дебелец</t>
  </si>
  <si>
    <t>Директор на ОУ "Неофит Рилски", гр. Килифарево</t>
  </si>
  <si>
    <t>Директор на Регионален исторически музей Велико Търново</t>
  </si>
  <si>
    <t>Директор на Спортно училище "Георги Живков",  гр. Велико Търново</t>
  </si>
  <si>
    <t>Директор на Общинско ученическо общежитие "Кольо Фичето"</t>
  </si>
  <si>
    <t>Управител на ОП "Горско стопанство"</t>
  </si>
  <si>
    <t>Директор на ХГ "Борис Денев", гр. Велико Търново</t>
  </si>
  <si>
    <t>Директор на РБ "П.Р.Славейков", гр. В. Търново</t>
  </si>
  <si>
    <t>ІІІ. Организации с нестопанска цел субсидирани от Община В.Търново:</t>
  </si>
  <si>
    <t>Читалищата на територията на Община Велико Търново:</t>
  </si>
  <si>
    <t>НЧ“Искра-1896”- Велико Търново</t>
  </si>
  <si>
    <t>НЧ “Надежда-1869” – Велико Търново</t>
  </si>
  <si>
    <t>НЧ“П.Р.Славейков-1920” – Велико Търново</t>
  </si>
  <si>
    <t xml:space="preserve"> НЧ“Никола Михайловски-1921” – Велико Търново</t>
  </si>
  <si>
    <t>НЧ"Седми юли-2008" - Велико Търново</t>
  </si>
  <si>
    <t>НЧ "Съгласие-Дебелец"-гр. Дебелец</t>
  </si>
  <si>
    <t>НЧ "Напредък-1884"-гр. Килифарево</t>
  </si>
  <si>
    <t>НЧ "Народна Просвета- 1874"-с. Ресен</t>
  </si>
  <si>
    <t>НЧ "Извор-1873"-с. Самоводене</t>
  </si>
  <si>
    <t>НЧ "Просвета-1926"-с. Вонеща вода</t>
  </si>
  <si>
    <t>НЧ "Наука-1870"- с. Ново село</t>
  </si>
  <si>
    <t>НЧ "Развитие-1883"с. Церова кория</t>
  </si>
  <si>
    <t>НЧ "Нива-1898"-с. Балван</t>
  </si>
  <si>
    <t>НЧ "Просвета-1907"-с. Беляковец</t>
  </si>
  <si>
    <t>НЧ "Поука-1920"-с. Леденик</t>
  </si>
  <si>
    <t>НЧ "Светлина-1895"-с. Хотница</t>
  </si>
  <si>
    <t>НЧ " Напредък-1903"-с. Ветринци</t>
  </si>
  <si>
    <t>НЧ "Св.Св. Кирил и Методий-1928"-с. Къпиново</t>
  </si>
  <si>
    <t>НЧ "Напредък-1911"-с. Шемшево</t>
  </si>
  <si>
    <t>НЧ "Просвета-1904"-с. Пчелище</t>
  </si>
  <si>
    <t>НЧ "Просвета-Плаково 1873"- с. Плаково</t>
  </si>
  <si>
    <t>НЧ "Съгласие- 1873"- с. Русаля</t>
  </si>
  <si>
    <t>НЧ "Зора-1869"-с. Дичин</t>
  </si>
  <si>
    <t>НЧ "Иларион Драгостинов-1897"-с. Арбанаси</t>
  </si>
  <si>
    <t>НЧ "Светлина-1892"- с. Велчево</t>
  </si>
  <si>
    <t>НЧ "Развитие-1893"-с. Миндя</t>
  </si>
  <si>
    <t>НЧ " Просвета-1922"с. Момин сбор</t>
  </si>
  <si>
    <t>НЧ "Васил Левски-1928"-с. Присово</t>
  </si>
  <si>
    <t>НЧ "Сполука-1923"-с. Пушево</t>
  </si>
  <si>
    <t>НЧ "Пробуда-1925"- с. Шереметя</t>
  </si>
  <si>
    <t>НЧ "Пробуда-1925"с. Войнежа</t>
  </si>
  <si>
    <t>НЧ "Васил Левски-1931"- с. Кладни дял</t>
  </si>
  <si>
    <t>НЧ "Нов Живот- 1946"- с. Малчовци</t>
  </si>
  <si>
    <t>НЧ "Светлина- 1928"- с. Малки чифлик</t>
  </si>
  <si>
    <t>НЧ "Христо Ботев-1928"-с. Големаните</t>
  </si>
  <si>
    <t>НЧ "Развитие-1918"-с. Буковец</t>
  </si>
  <si>
    <t>НЧ"Пламък 2016" - гр.Велико Търново</t>
  </si>
  <si>
    <t>НЧ "Селски труд-1906"-с.Ялово</t>
  </si>
  <si>
    <t>НЧ "Балкан Габровци"-с.Габровци</t>
  </si>
  <si>
    <t>РЕКИЦ - В. Търново</t>
  </si>
  <si>
    <r>
      <t>Забележка:</t>
    </r>
    <r>
      <rPr>
        <sz val="11"/>
        <rFont val="Times New Roman"/>
        <family val="1"/>
        <charset val="204"/>
      </rPr>
      <t xml:space="preserve"> Запазва до сега прилаганата  схема за финансиране и отчитане на  разпоредителите с бюджет.</t>
    </r>
  </si>
  <si>
    <t xml:space="preserve">                      </t>
  </si>
  <si>
    <t>ПРИЛОЖЕНИЕ 19</t>
  </si>
  <si>
    <t xml:space="preserve">ФИНАНСОВИ ПОКАЗАТЕЛИ ЗА КОНТРОЛИРАНИТЕ ОТ ОБЩИНАТА ЛИЦА, КОИТО ПОПАДАТ В  </t>
  </si>
  <si>
    <t>ПОДСЕКТОР "МЕСТНО УПРАВЛЕНИЕ"</t>
  </si>
  <si>
    <t>Наименование   на търговското дружество-                                             ЕООД</t>
  </si>
  <si>
    <t>Печалба/Загуба</t>
  </si>
  <si>
    <t xml:space="preserve">„ЦПЗ-Велико Търново” ЕООД </t>
  </si>
  <si>
    <t>„СБАЛПФЗ „Д-р Трейман” ЕООД</t>
  </si>
  <si>
    <t>" Инвестстрой 92 "ЕООД</t>
  </si>
  <si>
    <t xml:space="preserve">„КОЦ-Велико Търново” ЕООД </t>
  </si>
  <si>
    <t>"Обредни дейности"ЕООД</t>
  </si>
  <si>
    <t>"ОДПГ" ЕООД</t>
  </si>
  <si>
    <t>"Царевград Търнов"ЕООД</t>
  </si>
  <si>
    <t xml:space="preserve">„ЦКВЗ-Велико Търново” ЕООД </t>
  </si>
  <si>
    <t>"МЦРСМ І" ЕООД</t>
  </si>
  <si>
    <t>ВСИЧКО:</t>
  </si>
  <si>
    <t xml:space="preserve">            ДЪЛЖИНА УЛИЧНА МРЕЖА ПО НАСЕЛЕНИ МЕСТА НА </t>
  </si>
  <si>
    <t xml:space="preserve">                     ТЕРИТОРИЯТА НА ОБЩИНА ВЕЛИКО ТЪРНОВО</t>
  </si>
  <si>
    <t>№</t>
  </si>
  <si>
    <t>НАСЕЛЕНИ МЕСТА</t>
  </si>
  <si>
    <t>Дължина улици</t>
  </si>
  <si>
    <t xml:space="preserve"> / км /</t>
  </si>
  <si>
    <t>1.</t>
  </si>
  <si>
    <t xml:space="preserve">  гр.Велико Търново</t>
  </si>
  <si>
    <t>2.</t>
  </si>
  <si>
    <t xml:space="preserve">  с.Вонеща вода </t>
  </si>
  <si>
    <t>3.</t>
  </si>
  <si>
    <t xml:space="preserve">  гр.Килифарево</t>
  </si>
  <si>
    <t>4.</t>
  </si>
  <si>
    <t xml:space="preserve">  с.Войнежа</t>
  </si>
  <si>
    <t>5.</t>
  </si>
  <si>
    <t xml:space="preserve">  с.Райковци</t>
  </si>
  <si>
    <t>6.</t>
  </si>
  <si>
    <t xml:space="preserve">  с.Въглевци</t>
  </si>
  <si>
    <t>7.</t>
  </si>
  <si>
    <t xml:space="preserve">  с.Ялово</t>
  </si>
  <si>
    <t>8.</t>
  </si>
  <si>
    <t xml:space="preserve">  с.Габровци</t>
  </si>
  <si>
    <t>9.</t>
  </si>
  <si>
    <t xml:space="preserve">  с. Плаково</t>
  </si>
  <si>
    <t>10.</t>
  </si>
  <si>
    <t xml:space="preserve">  с.Големани</t>
  </si>
  <si>
    <t>11.</t>
  </si>
  <si>
    <t xml:space="preserve">  гр. Дебелец</t>
  </si>
  <si>
    <t>12.</t>
  </si>
  <si>
    <t xml:space="preserve">  с.Самоводене</t>
  </si>
  <si>
    <t>13.</t>
  </si>
  <si>
    <t xml:space="preserve">  с. Ресен</t>
  </si>
  <si>
    <t>14.</t>
  </si>
  <si>
    <t xml:space="preserve">  с. Арбанаси</t>
  </si>
  <si>
    <t>15.</t>
  </si>
  <si>
    <t xml:space="preserve">  с. Шереметя</t>
  </si>
  <si>
    <t>16.</t>
  </si>
  <si>
    <t xml:space="preserve">  с.Малки чифлик</t>
  </si>
  <si>
    <t>17.</t>
  </si>
  <si>
    <t xml:space="preserve">  с. Беляковец</t>
  </si>
  <si>
    <t>18.</t>
  </si>
  <si>
    <t xml:space="preserve">  с.Емен</t>
  </si>
  <si>
    <t>19.</t>
  </si>
  <si>
    <t xml:space="preserve">  с. Балван</t>
  </si>
  <si>
    <t>20.</t>
  </si>
  <si>
    <t xml:space="preserve">  с.Момин сбор</t>
  </si>
  <si>
    <t>21.</t>
  </si>
  <si>
    <t xml:space="preserve">  с.Буковец</t>
  </si>
  <si>
    <t>22.</t>
  </si>
  <si>
    <t xml:space="preserve">  с. Ново село</t>
  </si>
  <si>
    <t>23.</t>
  </si>
  <si>
    <t xml:space="preserve">  с. Ветренци</t>
  </si>
  <si>
    <t>24.</t>
  </si>
  <si>
    <t xml:space="preserve">  с. Леденик</t>
  </si>
  <si>
    <t>25.</t>
  </si>
  <si>
    <t xml:space="preserve">  с. Шемшево</t>
  </si>
  <si>
    <t>26.</t>
  </si>
  <si>
    <t xml:space="preserve">  с.Пушево</t>
  </si>
  <si>
    <t>27.</t>
  </si>
  <si>
    <t xml:space="preserve">  с. Присово</t>
  </si>
  <si>
    <t>28.</t>
  </si>
  <si>
    <t xml:space="preserve">  с. Пчелище</t>
  </si>
  <si>
    <t>29.</t>
  </si>
  <si>
    <t xml:space="preserve">  с.Церова кория</t>
  </si>
  <si>
    <t>30.</t>
  </si>
  <si>
    <t xml:space="preserve">  с. Къпиново</t>
  </si>
  <si>
    <t>31.</t>
  </si>
  <si>
    <t xml:space="preserve">  с.Миндя</t>
  </si>
  <si>
    <t>32.</t>
  </si>
  <si>
    <t xml:space="preserve">  с.Велчево</t>
  </si>
  <si>
    <t>33.</t>
  </si>
  <si>
    <t xml:space="preserve">  с.Хотница</t>
  </si>
  <si>
    <t>34.</t>
  </si>
  <si>
    <t xml:space="preserve">  с. Русаля </t>
  </si>
  <si>
    <t>35.</t>
  </si>
  <si>
    <t xml:space="preserve">  с.Водолей</t>
  </si>
  <si>
    <t>36.</t>
  </si>
  <si>
    <t xml:space="preserve">  с. Дичин</t>
  </si>
  <si>
    <t>37.</t>
  </si>
  <si>
    <t xml:space="preserve">  с.Никюп</t>
  </si>
  <si>
    <t>общо:</t>
  </si>
  <si>
    <t>в дка</t>
  </si>
  <si>
    <t xml:space="preserve">Код -Класификатор за начина на трайно ползване на поземлените имоти
</t>
  </si>
  <si>
    <t xml:space="preserve"> Начин на  трайно ползване</t>
  </si>
  <si>
    <t>Арбанаси</t>
  </si>
  <si>
    <t>Балван</t>
  </si>
  <si>
    <t>Беляковец</t>
  </si>
  <si>
    <t>Буковец</t>
  </si>
  <si>
    <t>В. Търново</t>
  </si>
  <si>
    <t>Велчево</t>
  </si>
  <si>
    <t>Ветринци</t>
  </si>
  <si>
    <t>Водолей</t>
  </si>
  <si>
    <t>Войнежа</t>
  </si>
  <si>
    <t>В. вода</t>
  </si>
  <si>
    <t>Въглевци</t>
  </si>
  <si>
    <t>Габровци</t>
  </si>
  <si>
    <t>Големаните</t>
  </si>
  <si>
    <t>Дебелец</t>
  </si>
  <si>
    <t>Дичин</t>
  </si>
  <si>
    <t>Емен</t>
  </si>
  <si>
    <t>Капиново</t>
  </si>
  <si>
    <t>Килифарево</t>
  </si>
  <si>
    <t>Леденик</t>
  </si>
  <si>
    <t>М. чифлик</t>
  </si>
  <si>
    <t>Миндя</t>
  </si>
  <si>
    <t>М. сбор</t>
  </si>
  <si>
    <t>Никюп</t>
  </si>
  <si>
    <t>Ново село</t>
  </si>
  <si>
    <t>Плаково</t>
  </si>
  <si>
    <t>Присово</t>
  </si>
  <si>
    <t>Пушево</t>
  </si>
  <si>
    <t>Пчелище</t>
  </si>
  <si>
    <t>Райковци</t>
  </si>
  <si>
    <t>Ресен</t>
  </si>
  <si>
    <t>Русаля</t>
  </si>
  <si>
    <t>Самоводене</t>
  </si>
  <si>
    <t>Хотница</t>
  </si>
  <si>
    <t>Ц. кория</t>
  </si>
  <si>
    <t>Шемшево</t>
  </si>
  <si>
    <t>Шереметя</t>
  </si>
  <si>
    <t>Ялово</t>
  </si>
  <si>
    <t>ОБЩО</t>
  </si>
  <si>
    <t>Код /вид територия/-3</t>
  </si>
  <si>
    <t xml:space="preserve">  Населено място </t>
  </si>
  <si>
    <t>Ниско застрояване (до 10 м)</t>
  </si>
  <si>
    <t>Средно застрояване (от 10 до 15 m)</t>
  </si>
  <si>
    <t>Високо застрояване (над 15 m)</t>
  </si>
  <si>
    <t>Комплексно застрояване</t>
  </si>
  <si>
    <t>Незастроен имот за жилищни нужди</t>
  </si>
  <si>
    <t>За друг вид застрояване</t>
  </si>
  <si>
    <t>290,166
+пр.предн ЗЗ за жил.нужди</t>
  </si>
  <si>
    <t>За обект комплекс за здравеопазване</t>
  </si>
  <si>
    <t>За обект комплекс за образование</t>
  </si>
  <si>
    <t>За обект комплекс за култура и изкуство</t>
  </si>
  <si>
    <t>За обект комплекс за социални грижи</t>
  </si>
  <si>
    <t>За административна сграда комплекс</t>
  </si>
  <si>
    <t>За обект за детско заведение</t>
  </si>
  <si>
    <t>За търговски обект, комплекс</t>
  </si>
  <si>
    <t>За обект комплекс за битово обслужване</t>
  </si>
  <si>
    <t>За обект комплекс за научна и проектантска дейност</t>
  </si>
  <si>
    <t>За култова религиозна сграда, комплекс</t>
  </si>
  <si>
    <t>Незастроен имот за обществена сграда, комплекс</t>
  </si>
  <si>
    <t>За друг обществен обект, комплекс</t>
  </si>
  <si>
    <t>Обществен селищен парк, градина</t>
  </si>
  <si>
    <t>Обществен извънселищен парк, горски парк</t>
  </si>
  <si>
    <t>Гробищен парк</t>
  </si>
  <si>
    <t>За защитно и изолационно озеленяване</t>
  </si>
  <si>
    <t>За друг вид озеленени площи</t>
  </si>
  <si>
    <t>Спортно игрище</t>
  </si>
  <si>
    <t>Незастроен имот за спортен обект</t>
  </si>
  <si>
    <t>За други видове спорт</t>
  </si>
  <si>
    <t>За вилна сграда/вилна зона/</t>
  </si>
  <si>
    <t>За туристическа база, хижа</t>
  </si>
  <si>
    <t>За курортен хотел, почивен дом</t>
  </si>
  <si>
    <t>За къмпинг, мотел</t>
  </si>
  <si>
    <t>За електроенергийното производство</t>
  </si>
  <si>
    <t>За топлоенергийното производство</t>
  </si>
  <si>
    <t>За друго производство на продукта от нефт,въглища,газ,шисти</t>
  </si>
  <si>
    <t>За черната и цветната металургия</t>
  </si>
  <si>
    <t>За машиностроителната н машиннообработващата промишленост</t>
  </si>
  <si>
    <t>За дърводобивната и дървообработващата промишленост</t>
  </si>
  <si>
    <t>За производството на стр. материали, конструкции и изделия</t>
  </si>
  <si>
    <t>За текстилната промишленост</t>
  </si>
  <si>
    <t>За шивашката промишленост</t>
  </si>
  <si>
    <t>За хранително-вкусовата промишленост</t>
  </si>
  <si>
    <t>За полиграфическата промишленост</t>
  </si>
  <si>
    <t>За складова база</t>
  </si>
  <si>
    <t>Незастроен имот за производствен, складов обект</t>
  </si>
  <si>
    <t>За друг вид производствен, складов обект
/променено предназначение ЗЗ/</t>
  </si>
  <si>
    <t>За археологически паметник на културата</t>
  </si>
  <si>
    <t>За архитектурен паметник на културата</t>
  </si>
  <si>
    <t>За исторически паметник, историческо място</t>
  </si>
  <si>
    <t>За паметник на изобразителното и приложното изкуство</t>
  </si>
  <si>
    <t>За друг имот на културно-историческото наследство</t>
  </si>
  <si>
    <t>За първостепенна улица</t>
  </si>
  <si>
    <t>За второстепенна улица</t>
  </si>
  <si>
    <t>За алея</t>
  </si>
  <si>
    <t>За кръстовище</t>
  </si>
  <si>
    <t>За площад</t>
  </si>
  <si>
    <t>За паркинг</t>
  </si>
  <si>
    <t>За вход на пешеходен подлез, метро</t>
  </si>
  <si>
    <t>За линии на релсов транспорт</t>
  </si>
  <si>
    <t>За депо за релсов транспорт</t>
  </si>
  <si>
    <t>За автогараж</t>
  </si>
  <si>
    <t>За път от републиканската пътна мрежа</t>
  </si>
  <si>
    <t>За автогара, автоспирка</t>
  </si>
  <si>
    <t>За бензиностанция, газостанция</t>
  </si>
  <si>
    <t>За железопътна гара, спирка</t>
  </si>
  <si>
    <t>За ремонт и поддържане на транспортни средства</t>
  </si>
  <si>
    <t>За друг поземлен имот за движение и транспорт</t>
  </si>
  <si>
    <t>За съоръжение на съобщителен провод</t>
  </si>
  <si>
    <t>За съоръжение на водопровод</t>
  </si>
  <si>
    <t>За съоръжение на канализация</t>
  </si>
  <si>
    <t>За съоръжение на електропровод</t>
  </si>
  <si>
    <t>За склад на държавния резерв</t>
  </si>
  <si>
    <t>За друг вид имот със специално предназначение и ползване</t>
  </si>
  <si>
    <t>Депо за индустриални отпадъци</t>
  </si>
  <si>
    <t>Депо за битови отпадъци (сметище)</t>
  </si>
  <si>
    <t>За друг вид отпадъци</t>
  </si>
  <si>
    <t>СПРАВКА</t>
  </si>
  <si>
    <t>за броя на осветителните тела в община Велико Търново</t>
  </si>
  <si>
    <t>и осреднена инсталирана мощност</t>
  </si>
  <si>
    <t>населено място</t>
  </si>
  <si>
    <t>брой</t>
  </si>
  <si>
    <t>ср.мощност</t>
  </si>
  <si>
    <t>W</t>
  </si>
  <si>
    <t>KW</t>
  </si>
  <si>
    <t>Вонеща вода</t>
  </si>
  <si>
    <t>Големани</t>
  </si>
  <si>
    <t>Къпиново</t>
  </si>
  <si>
    <t>Малък Чифлик</t>
  </si>
  <si>
    <t>Момин сбор</t>
  </si>
  <si>
    <t>Церова Кория</t>
  </si>
  <si>
    <t>Общо за Община В.Търново</t>
  </si>
  <si>
    <t>§§</t>
  </si>
  <si>
    <t>Временни безлихвени заеми между бюджети и сметки за средствата от Европейския съюз (нето)</t>
  </si>
  <si>
    <t>Заеми от банки и други лица в страната - нето (+/-)</t>
  </si>
  <si>
    <t>Събрани средства и извършени плащания за сметка на други бюджети, сметки и фондове - нето (+/-)</t>
  </si>
  <si>
    <t>х</t>
  </si>
  <si>
    <t>Име на параграф</t>
  </si>
  <si>
    <t>Код на параграф</t>
  </si>
  <si>
    <t>I.Имуществени данъци и неданъчни приходи</t>
  </si>
  <si>
    <t>Приходи и доходи от собственост</t>
  </si>
  <si>
    <t>2400</t>
  </si>
  <si>
    <t>приходи от наеми на земя</t>
  </si>
  <si>
    <t>2406</t>
  </si>
  <si>
    <t>Общински такси</t>
  </si>
  <si>
    <t>2700</t>
  </si>
  <si>
    <t>за ползване на общежития и други по образованието</t>
  </si>
  <si>
    <t>2708</t>
  </si>
  <si>
    <t>Други приходи</t>
  </si>
  <si>
    <t>3600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</si>
  <si>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</si>
  <si>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</si>
  <si>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</si>
  <si>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</si>
  <si>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</si>
  <si>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</si>
  <si>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</si>
  <si>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</si>
  <si>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</si>
  <si>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</si>
  <si>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</si>
  <si>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</si>
  <si>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Помощи и дарения от чужбина</t>
  </si>
  <si>
    <t>4600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</si>
  <si>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</si>
  <si>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</si>
  <si>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</si>
  <si>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</si>
  <si>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Трансфери между бюджети (нето)</t>
  </si>
  <si>
    <t>6100</t>
  </si>
  <si>
    <t>трансфери между бюджети - предоставени трансфери (-)</t>
  </si>
  <si>
    <t>6102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</si>
  <si>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</si>
  <si>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</si>
  <si>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</si>
  <si>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</si>
  <si>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>7600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</si>
  <si>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</si>
  <si>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</si>
  <si>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</si>
  <si>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</si>
  <si>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</si>
  <si>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</si>
  <si>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</si>
  <si>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</si>
  <si>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</si>
  <si>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</si>
  <si>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</si>
  <si>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</si>
  <si>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</si>
  <si>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МЕСТНИ ДЕЙНОСТИ</t>
  </si>
  <si>
    <t>Данък върху доходите на физически лица</t>
  </si>
  <si>
    <t>0100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</si>
  <si>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</si>
  <si>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</si>
  <si>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</si>
  <si>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</si>
  <si>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</si>
  <si>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</si>
  <si>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</si>
  <si>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</si>
  <si>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</si>
  <si>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</si>
  <si>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</si>
  <si>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</si>
  <si>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</si>
  <si>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</si>
  <si>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</si>
  <si>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</si>
  <si>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</si>
  <si>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</si>
  <si>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лихви по текущи банкови сметки</t>
  </si>
  <si>
    <t>2408</t>
  </si>
  <si>
    <t>приходи от лихви по срочни депозити</t>
  </si>
  <si>
    <t>2409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</si>
  <si>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</si>
  <si>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</si>
  <si>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</si>
  <si>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</si>
  <si>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</si>
  <si>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</si>
  <si>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</si>
  <si>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</si>
  <si>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</si>
  <si>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</si>
  <si>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</si>
  <si>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</si>
  <si>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</si>
  <si>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</si>
  <si>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</si>
  <si>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</si>
  <si>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</si>
  <si>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</si>
  <si>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</si>
  <si>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</si>
  <si>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</si>
  <si>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внесен ДДС (-)</t>
  </si>
  <si>
    <t>3701</t>
  </si>
  <si>
    <t>Постъпления от продажба на нефинансови активи</t>
  </si>
  <si>
    <t>4000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</si>
  <si>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</si>
  <si>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</si>
  <si>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</si>
  <si>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</si>
  <si>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</si>
  <si>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</si>
  <si>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</si>
  <si>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</si>
  <si>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обща изравнителна субсидия и други трансфери за местни дейности от ЦБ за общини (+)</t>
  </si>
  <si>
    <t>3112</t>
  </si>
  <si>
    <t>8300</t>
  </si>
  <si>
    <t>получени краткосрочни заеми от банки в страната (+)</t>
  </si>
  <si>
    <t>8311</t>
  </si>
  <si>
    <t>получени дългосрочни заеми от други лица в страната (+)</t>
  </si>
  <si>
    <t>8372</t>
  </si>
  <si>
    <t xml:space="preserve"> - В Т.Ч. дългосрочни заеми от „Регионален фонд за градско развитие“ АД (РФГР)  (+)</t>
  </si>
  <si>
    <t>8375</t>
  </si>
  <si>
    <t>погашения по дългосрочни заеми от други лица в страната (-)</t>
  </si>
  <si>
    <t>8382</t>
  </si>
  <si>
    <t xml:space="preserve"> - В Т.Ч. дългосрочни заеми от ФОНД ЗА ОРГАНИТЕ НА МЕСТНО САМОУПРАВЛЕНИЕ - " ФЛАГ " ЕАД (-)_x000D_
</t>
  </si>
  <si>
    <t>8389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</si>
  <si>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</si>
  <si>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</si>
  <si>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</si>
  <si>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</si>
  <si>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</si>
  <si>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</si>
  <si>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>Приложение 2</t>
  </si>
  <si>
    <t>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</si>
  <si>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</si>
  <si>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</si>
  <si>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</si>
  <si>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</si>
  <si>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</si>
  <si>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</si>
  <si>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</si>
  <si>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</si>
  <si>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</si>
  <si>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</si>
  <si>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</si>
  <si>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</si>
  <si>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</si>
  <si>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</si>
  <si>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</si>
  <si>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</si>
  <si>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</si>
  <si>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</si>
  <si>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</si>
  <si>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</si>
  <si>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</si>
  <si>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</si>
  <si>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</si>
  <si>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</si>
  <si>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</si>
  <si>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</si>
  <si>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</si>
  <si>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</si>
  <si>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</si>
  <si>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</si>
  <si>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</si>
  <si>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</si>
  <si>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</si>
  <si>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</si>
  <si>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</si>
  <si>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</si>
  <si>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</si>
  <si>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</si>
  <si>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</si>
  <si>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</si>
  <si>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</si>
  <si>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</si>
  <si>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</si>
  <si>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</si>
  <si>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</si>
  <si>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</si>
  <si>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</si>
  <si>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</si>
  <si>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</si>
  <si>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</si>
  <si>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</si>
  <si>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</si>
  <si>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</si>
  <si>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</si>
  <si>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</si>
  <si>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</si>
  <si>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</si>
  <si>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</si>
  <si>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</si>
  <si>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</si>
  <si>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командировки в страната</t>
  </si>
  <si>
    <t>1051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</si>
  <si>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</si>
  <si>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</si>
  <si>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</si>
  <si>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</si>
  <si>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</si>
  <si>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</si>
  <si>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</si>
  <si>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</si>
  <si>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</si>
  <si>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</si>
  <si>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</si>
  <si>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</si>
  <si>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</si>
  <si>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</si>
  <si>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</si>
  <si>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</si>
  <si>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</si>
  <si>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</si>
  <si>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</si>
  <si>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</si>
  <si>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</si>
  <si>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</si>
  <si>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</si>
  <si>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</si>
  <si>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</si>
  <si>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Стипендии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</si>
  <si>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</si>
  <si>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</si>
  <si>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</si>
  <si>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</si>
  <si>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</si>
  <si>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Всичко - 322 Неспециализирани училища, без професионални гимназии:</t>
  </si>
  <si>
    <t>324 Спортни училища</t>
  </si>
  <si>
    <t>други плащания и възнаграждения</t>
  </si>
  <si>
    <t>0209</t>
  </si>
  <si>
    <t>учебни и научно-изследователски разходи и книги за библиотеките</t>
  </si>
  <si>
    <t>1014</t>
  </si>
  <si>
    <t>други разходи за СБКО (тук се отчитат разходите за СБКО, неотчетени по други позиции на ЕБК)</t>
  </si>
  <si>
    <t>1091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</si>
  <si>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</si>
  <si>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</si>
  <si>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</si>
  <si>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</si>
  <si>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медикаменти</t>
  </si>
  <si>
    <t>1012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</si>
  <si>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</si>
  <si>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</si>
  <si>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</si>
  <si>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</si>
  <si>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</si>
  <si>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</si>
  <si>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</si>
  <si>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</si>
  <si>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</si>
  <si>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</si>
  <si>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обезщетения за персонала, с характер на възнаграждение</t>
  </si>
  <si>
    <t>0208</t>
  </si>
  <si>
    <t>разходи за договорни санкции и неустойки, съдебни обезщетения и разноски</t>
  </si>
  <si>
    <t>1092</t>
  </si>
  <si>
    <t>платени държавни данъци, такси, наказателни лихви и административни санкции</t>
  </si>
  <si>
    <t>1901</t>
  </si>
  <si>
    <t>придобиване на компютри и хардуер</t>
  </si>
  <si>
    <t>5201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</si>
  <si>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</si>
  <si>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</si>
  <si>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</si>
  <si>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</si>
  <si>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</si>
  <si>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</si>
  <si>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</si>
  <si>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</si>
  <si>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</si>
  <si>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</si>
  <si>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</si>
  <si>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Текущи трансфери, обезщетения и помощи за домакинствата</t>
  </si>
  <si>
    <t>4200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</si>
  <si>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</si>
  <si>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</si>
  <si>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</si>
  <si>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</si>
  <si>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</si>
  <si>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</si>
  <si>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</si>
  <si>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</si>
  <si>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</si>
  <si>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</si>
  <si>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</si>
  <si>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</si>
  <si>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</si>
  <si>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</si>
  <si>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</si>
  <si>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</si>
  <si>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</si>
  <si>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</si>
  <si>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</si>
  <si>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</si>
  <si>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</si>
  <si>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</si>
  <si>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</si>
  <si>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</si>
  <si>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</si>
  <si>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</si>
  <si>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</si>
  <si>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</si>
  <si>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други текущи трансфери за домакинствата</t>
  </si>
  <si>
    <t>4219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</si>
  <si>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</si>
  <si>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</si>
  <si>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</si>
  <si>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</si>
  <si>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</si>
  <si>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</si>
  <si>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</si>
  <si>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</si>
  <si>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</si>
  <si>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</si>
  <si>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</si>
  <si>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</si>
  <si>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</si>
  <si>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други финансови услуги</t>
  </si>
  <si>
    <t>1069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</si>
  <si>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</si>
  <si>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</si>
  <si>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</si>
  <si>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</si>
  <si>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</si>
  <si>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</si>
  <si>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</si>
  <si>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</si>
  <si>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придобиване на други ДМА</t>
  </si>
  <si>
    <t>5219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</si>
  <si>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</si>
  <si>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</si>
  <si>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</si>
  <si>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</si>
  <si>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</si>
  <si>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</si>
  <si>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</si>
  <si>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</si>
  <si>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</si>
  <si>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</si>
  <si>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</si>
  <si>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</si>
  <si>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</si>
  <si>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</si>
  <si>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краткосрочни командировки в чужбина</t>
  </si>
  <si>
    <t>1052</t>
  </si>
  <si>
    <t>обезщетения и помощи по решение на общинския съвет</t>
  </si>
  <si>
    <t>4214</t>
  </si>
  <si>
    <t>Разходи за членски внос и участие в нетърговски организации и дейности</t>
  </si>
  <si>
    <t xml:space="preserve">123 Общински съвети </t>
  </si>
  <si>
    <t>Всичко - 123 Общински съвети :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</si>
  <si>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</si>
  <si>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</si>
  <si>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</si>
  <si>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</si>
  <si>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</si>
  <si>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</si>
  <si>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</si>
  <si>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</si>
  <si>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</si>
  <si>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</si>
  <si>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</si>
  <si>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изграждане на инфраструктурни обекти</t>
  </si>
  <si>
    <t>5206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</si>
  <si>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</si>
  <si>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</si>
  <si>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</si>
  <si>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</si>
  <si>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</si>
  <si>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</si>
  <si>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</si>
  <si>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</si>
  <si>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придобиване на транспортни средства</t>
  </si>
  <si>
    <t>5204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</si>
  <si>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</si>
  <si>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</si>
  <si>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</si>
  <si>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</si>
  <si>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</si>
  <si>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</si>
  <si>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</si>
  <si>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</si>
  <si>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</si>
  <si>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624 Геозащита</t>
  </si>
  <si>
    <t>Всичко - 624 Геозащита: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</si>
  <si>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</si>
  <si>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</si>
  <si>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</si>
  <si>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</si>
  <si>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</si>
  <si>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</si>
  <si>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</si>
  <si>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</si>
  <si>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</si>
  <si>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</si>
  <si>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</si>
  <si>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</si>
  <si>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</si>
  <si>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</si>
  <si>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</si>
  <si>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</si>
  <si>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</si>
  <si>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</si>
  <si>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</si>
  <si>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</si>
  <si>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</si>
  <si>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</si>
  <si>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</si>
  <si>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</si>
  <si>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</si>
  <si>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</si>
  <si>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</si>
  <si>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</si>
  <si>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</si>
  <si>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</si>
  <si>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</si>
  <si>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</si>
  <si>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</si>
  <si>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</si>
  <si>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</si>
  <si>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</si>
  <si>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</si>
  <si>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</si>
  <si>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</si>
  <si>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</si>
  <si>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</si>
  <si>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</si>
  <si>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</si>
  <si>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</si>
  <si>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</si>
  <si>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/>
  </si>
  <si>
    <t>придобиване на други нематериални дълготрайни активи</t>
  </si>
  <si>
    <t>5309</t>
  </si>
  <si>
    <t>ВСИЧКО РАЗХОДИ ЗА ДОФИНАНСИРАНИ ДЪРЖАВНИ ДЕЙНОСТИ:</t>
  </si>
  <si>
    <t>ВСИЧКО РАЗХОДИ:</t>
  </si>
  <si>
    <t>ПРИЛОЖЕНИЕ 2А</t>
  </si>
  <si>
    <t>РАЗПРЕДЕЛЕНИЕ НА РАЗЧЕТИ ЗА РАЗХОДИ 2023</t>
  </si>
  <si>
    <t>ПО РАЗПОРЕДИТЕЛИ С БЮДЖЕТНИ КРЕДИТИ, КМЕТСТВА И КМЕТСКИ НАМЕСТНИЧЕСТВА</t>
  </si>
  <si>
    <t>ДЕЛЕГИРАНИ ДЪРЖАВНИ ДЕЙНОСТИ</t>
  </si>
  <si>
    <t>№ по ред</t>
  </si>
  <si>
    <t>МЕРОПРИЯТИЯ/КМЕТСТВА</t>
  </si>
  <si>
    <t>Функция 1</t>
  </si>
  <si>
    <t>Функция 2</t>
  </si>
  <si>
    <t>Функция 3</t>
  </si>
  <si>
    <t>Функция 4</t>
  </si>
  <si>
    <t>Функция 5</t>
  </si>
  <si>
    <t>Функция 7</t>
  </si>
  <si>
    <t>Функция 8</t>
  </si>
  <si>
    <t>ВСИЧКО</t>
  </si>
  <si>
    <t>Дирекция "Образование, младежки дейности и спорт", вкл. образователни институции</t>
  </si>
  <si>
    <t>СБПФЗ "Д-р Трейман" ЕООД</t>
  </si>
  <si>
    <t>ЦПЗ - В.Търново ЕООД</t>
  </si>
  <si>
    <t>ЦКВЗС - В.Търново ЕООД</t>
  </si>
  <si>
    <t>КОЦ - В. Търново ЕООД</t>
  </si>
  <si>
    <t>Център за социални услуги</t>
  </si>
  <si>
    <t>ОП "Спортни имоти и прояви"</t>
  </si>
  <si>
    <t>Дирекция "Култура, туризъм и международни дейности", вкл. регионални структури в сферата на културата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</si>
  <si>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</si>
  <si>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</si>
  <si>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</si>
  <si>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</si>
  <si>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</si>
  <si>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</si>
  <si>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Велико Търново</t>
  </si>
  <si>
    <t>Ветренци</t>
  </si>
  <si>
    <t>Малки Чифлик</t>
  </si>
  <si>
    <t>Церова кория</t>
  </si>
  <si>
    <t>ВСИЧКО СОБСТВЕН БЮДЖЕТ:</t>
  </si>
  <si>
    <t>КМ-ВА РАЙОН КИЛИФАРЕВО</t>
  </si>
  <si>
    <t>ВС. КМ-ВА Р-Н КИЛИФАРЕВО:</t>
  </si>
  <si>
    <t>К-ВА НА САМОСТ. БЮДЖЕТ</t>
  </si>
  <si>
    <t>ВС. К-ВА НА САМОСТ.БЮДЖ.:</t>
  </si>
  <si>
    <t>ОБЩО ПО БЮДЖЕТА:</t>
  </si>
  <si>
    <t>МЕСТНИ И ДЕЛЕГИРАНИ ДЪРЖАВНИ ДЕЙНОСТИ, ДОФИНАНСИРАНИ С МЕСТНИ ПРИХОДИ</t>
  </si>
  <si>
    <t>Функция 6</t>
  </si>
  <si>
    <t>Функция 9</t>
  </si>
  <si>
    <t>ОБЩО ПО БЮДЖЕТА</t>
  </si>
  <si>
    <t>ПРИЛОЖЕНИЕ 2Б</t>
  </si>
  <si>
    <t>Вид на целевия разход</t>
  </si>
  <si>
    <t>Размер</t>
  </si>
  <si>
    <t>Направление, функция, дейност</t>
  </si>
  <si>
    <t>Програма за борба с гръбначните изкривявания</t>
  </si>
  <si>
    <t>Функция "Образование"; Други дейности по образованието</t>
  </si>
  <si>
    <t>Лични празници на 100-годишни рожденици, жители на община Велико Търново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</si>
  <si>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</si>
  <si>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Kомпенсиране на част от транспортните разходи на лица, навършили възрастта по чл.68, ал.1 – ал.3 от Кодекса за социално осигуряване, притежаващи абонаментни карти за пътуване по основните градски линии в гр. Велико Търново</t>
  </si>
  <si>
    <t>Общински фонд "Заедно"</t>
  </si>
  <si>
    <t>Функция " Общи държавни служби" ; Общинска администрация</t>
  </si>
  <si>
    <t>Текущ ремонт улична мрежа на територията на кмествата и кметските наместничества в Община Велико Търново</t>
  </si>
  <si>
    <t>Функция "Жил. строителство, БКС и опазване на околната среда" ; Изграждане, ремонт и поддържане на уличната мрежа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</si>
  <si>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</si>
  <si>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</si>
  <si>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>Помощи за погребение /социални и ветерани/</t>
  </si>
  <si>
    <t>Функция " Култура, спорт, почивни дейности и религиозно дело" ; Обредни домове и зали</t>
  </si>
  <si>
    <t xml:space="preserve">Програма за развитие на физ.възпитание и спорта </t>
  </si>
  <si>
    <t>Функция " Култура, спорт, почивни дейности и религиозно дело"; Спортни бази за спорт за всички</t>
  </si>
  <si>
    <t xml:space="preserve">Културен календар </t>
  </si>
  <si>
    <t>Функция " Култура, спорт, почивни дейности и религиозно дело" ; Други дейности по културата</t>
  </si>
  <si>
    <t>Културни мероприятия по кметства и кметски наместничества</t>
  </si>
  <si>
    <t>Функция " Култура, спорт, почивни дейности и религиозно дело"; Други дейности по културата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</si>
  <si>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</si>
  <si>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</si>
  <si>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</si>
  <si>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</si>
  <si>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Програма за младежки дейности</t>
  </si>
  <si>
    <t>Функция "Образование"; Други дейности за младежта</t>
  </si>
  <si>
    <t>План за действие за 2023 г. за осигуряване на равни възможности за хората с увреждания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</si>
  <si>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</si>
  <si>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Програма за детето на Община Велико Търново за 2023 г.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</si>
  <si>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</si>
  <si>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Годишен план за развитие на социалните услуги за 2023 г.</t>
  </si>
  <si>
    <t>Съвместни проекти с БЧК и МЗ</t>
  </si>
  <si>
    <t>Подпомагане на военноинвалиди и военнопострадали</t>
  </si>
  <si>
    <t>Общинска програма за асистирана репродукция, в т.ч. преходен остатък от предходни години</t>
  </si>
  <si>
    <t>Приложение 2В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</si>
  <si>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</si>
  <si>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</si>
  <si>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</si>
  <si>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</si>
  <si>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</si>
  <si>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</si>
  <si>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</si>
  <si>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</si>
  <si>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</si>
  <si>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</si>
  <si>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</si>
  <si>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</si>
  <si>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</si>
  <si>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</si>
  <si>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</si>
  <si>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</si>
  <si>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</si>
  <si>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</si>
  <si>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</si>
  <si>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</si>
  <si>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</si>
  <si>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</si>
  <si>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</si>
  <si>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</si>
  <si>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Командировки в чужбина</t>
  </si>
  <si>
    <t>Разходи за застраховки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</si>
  <si>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</si>
  <si>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</si>
  <si>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</si>
  <si>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Разходи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</si>
  <si>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</si>
  <si>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</si>
  <si>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</si>
  <si>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</si>
  <si>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</si>
  <si>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</si>
  <si>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Капиталови разходи</t>
  </si>
  <si>
    <t>Всичко разходи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</si>
  <si>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</si>
  <si>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</si>
  <si>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</si>
  <si>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</si>
  <si>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</si>
  <si>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</si>
  <si>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</si>
  <si>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</si>
  <si>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</si>
  <si>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</si>
  <si>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45-00</t>
  </si>
  <si>
    <t xml:space="preserve"> - текущи помощи и дарения от страната</t>
  </si>
  <si>
    <t>46-00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</si>
  <si>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</si>
  <si>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</si>
  <si>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</si>
  <si>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</si>
  <si>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</si>
  <si>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</si>
  <si>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</si>
  <si>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</si>
  <si>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</si>
  <si>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</si>
  <si>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</si>
  <si>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</si>
  <si>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</si>
  <si>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</si>
  <si>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</si>
  <si>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</si>
  <si>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</si>
  <si>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</si>
  <si>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</si>
  <si>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</si>
  <si>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</si>
  <si>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</si>
  <si>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</si>
  <si>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</si>
  <si>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</si>
  <si>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</si>
  <si>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</si>
  <si>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</si>
  <si>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</si>
  <si>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</si>
  <si>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</si>
  <si>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</si>
  <si>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</si>
  <si>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</si>
  <si>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</si>
  <si>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</si>
  <si>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</si>
  <si>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</si>
  <si>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</si>
  <si>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</si>
  <si>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</si>
  <si>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</si>
  <si>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</si>
  <si>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</si>
  <si>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</si>
  <si>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</si>
  <si>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</si>
  <si>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</si>
  <si>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</si>
  <si>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</si>
  <si>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</si>
  <si>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</si>
  <si>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</si>
  <si>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</si>
  <si>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</si>
  <si>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</si>
  <si>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</si>
  <si>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</si>
  <si>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</si>
  <si>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</si>
  <si>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</si>
  <si>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</si>
  <si>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</si>
  <si>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</si>
  <si>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</si>
  <si>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</si>
  <si>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</si>
  <si>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</si>
  <si>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</si>
  <si>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</si>
  <si>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</si>
  <si>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</si>
  <si>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</si>
  <si>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</si>
  <si>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</si>
  <si>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</si>
  <si>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</si>
  <si>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</si>
  <si>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</si>
  <si>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</si>
  <si>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</si>
  <si>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>Предоставени текущи и капиталови трансфери за чужбина</t>
  </si>
  <si>
    <t>49-00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</si>
  <si>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</si>
  <si>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</si>
  <si>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</si>
  <si>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</si>
  <si>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</si>
  <si>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</si>
  <si>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</si>
  <si>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</si>
  <si>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друго оборудване, машини и съоръжения</t>
  </si>
  <si>
    <t>52-03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</si>
  <si>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</si>
  <si>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</si>
  <si>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</si>
  <si>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</si>
  <si>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</si>
  <si>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ВСИЧКО КАПИТАЛОВИ РАЗХОДИ:</t>
  </si>
  <si>
    <t>II. ОБЩО РАЗХОДИ РЕКАПИТУЛАЦИЯ</t>
  </si>
  <si>
    <t>Приложение 4</t>
  </si>
  <si>
    <t xml:space="preserve">Елементи на дълга </t>
  </si>
  <si>
    <t>Размер на дълга</t>
  </si>
  <si>
    <t>Към 31.12.2022 г.</t>
  </si>
  <si>
    <t>Годишен размер на плащанията по дълга, съгл. чл.32, ал. 1 от ЗПФ</t>
  </si>
  <si>
    <t xml:space="preserve">Източници на финансиране: Собствени приходи, Обща изравнителна субсидия и чрез плащанията от  Управляващия орган съгласно Договор за безвъзмездна финансова помощ </t>
  </si>
  <si>
    <t xml:space="preserve">Общо </t>
  </si>
  <si>
    <t>В т.ч.</t>
  </si>
  <si>
    <t>Главница</t>
  </si>
  <si>
    <t>Лихви</t>
  </si>
  <si>
    <t>Такси, комисионни и др.</t>
  </si>
  <si>
    <t>Емитирани общински ценни книжа</t>
  </si>
  <si>
    <t>1.1.</t>
  </si>
  <si>
    <t>Краткосрочни</t>
  </si>
  <si>
    <t>1.2.</t>
  </si>
  <si>
    <t>Дългосрочни</t>
  </si>
  <si>
    <t xml:space="preserve">Получени кредити </t>
  </si>
  <si>
    <t>2.1.</t>
  </si>
  <si>
    <t xml:space="preserve">Краткосрочни </t>
  </si>
  <si>
    <t>2.1.1.</t>
  </si>
  <si>
    <t>Договори за общински заеми</t>
  </si>
  <si>
    <t>2.1.2.</t>
  </si>
  <si>
    <t>Дълг на общински предприятия по чл. 52 от ЗОС</t>
  </si>
  <si>
    <t>2.1.3.</t>
  </si>
  <si>
    <t>Изискуеми/активирани/общински гаранции</t>
  </si>
  <si>
    <t>2.1.4.</t>
  </si>
  <si>
    <t>Безлихвени заеми, отпуснати по реда на чл. 43 от ЗУДБ</t>
  </si>
  <si>
    <t>2.1.5.</t>
  </si>
  <si>
    <t>Безлихвени заеми съгласно чл.3,т.6 от ЗОД</t>
  </si>
  <si>
    <t>2.1.6.</t>
  </si>
  <si>
    <t xml:space="preserve"> Задължения по търговски кредити</t>
  </si>
  <si>
    <t>2.2.</t>
  </si>
  <si>
    <t xml:space="preserve"> Дългосрочни </t>
  </si>
  <si>
    <t>2.2.1.</t>
  </si>
  <si>
    <t xml:space="preserve"> Договори за общински заеми - "Регионален фонд за градско развитие" АД </t>
  </si>
  <si>
    <t>2.2.2.</t>
  </si>
  <si>
    <t xml:space="preserve"> Дълг на общински предприятия по чл. 52 от ЗОС</t>
  </si>
  <si>
    <t xml:space="preserve">2.2.3. </t>
  </si>
  <si>
    <t>2.2.4.</t>
  </si>
  <si>
    <t>2.2.5.</t>
  </si>
  <si>
    <t xml:space="preserve"> Задължения по търговски кредити </t>
  </si>
  <si>
    <t xml:space="preserve"> Финансов лизинг над две години</t>
  </si>
  <si>
    <t>ОБЩО поет общински дълг /т.1+ т.2 + т.3/</t>
  </si>
  <si>
    <t>Номинал на издадените общ.гаранции</t>
  </si>
  <si>
    <t>ОБЩО общински дълг /т.4+ т.5/</t>
  </si>
  <si>
    <t>Размер на усвоените и изплатени средства от Фонд "ФЛАГ" ЕАД</t>
  </si>
  <si>
    <t>ВСИЧКО /т.6+т.7/</t>
  </si>
  <si>
    <t xml:space="preserve">ЗА РЕАЛИЗИРАНИТЕ ИКОНОМИИ В ДЕЛЕГИРАНИТЕ ОТ ДЪРЖАВАТА ДЕЙНОСТИ </t>
  </si>
  <si>
    <t>Параграф</t>
  </si>
  <si>
    <t>име на параграф</t>
  </si>
  <si>
    <t>Всичко:</t>
  </si>
  <si>
    <t>С П Р А В К А</t>
  </si>
  <si>
    <t>ФУНКЦИЯ/РАЗДЕЛ/ПОДРАЗДЕЛ ОТ ЕБК</t>
  </si>
  <si>
    <t>в това число:</t>
  </si>
  <si>
    <t>Държавни дейности</t>
  </si>
  <si>
    <t>Местни дейности</t>
  </si>
  <si>
    <t>Дофинанисиране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</si>
  <si>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</si>
  <si>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</si>
  <si>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</si>
  <si>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</si>
  <si>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</si>
  <si>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</si>
  <si>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</si>
  <si>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</si>
  <si>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</si>
  <si>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>Икономически дейности и услуги - всичко:</t>
  </si>
  <si>
    <t>Разходи, некласифицирани в другите разходи - всичко:</t>
  </si>
  <si>
    <t>ОБЩО РАЗХОДИ:</t>
  </si>
  <si>
    <t>Позиции от раздела за Финансиране на бюджетното салдо</t>
  </si>
  <si>
    <t xml:space="preserve">Позиции от подразделите Трансфери и Временни безлихвени заеми </t>
  </si>
  <si>
    <t>ОБЩО РАЗПРЕДЕЛЕН ПРЕХОДЕН ОСТАТЪК</t>
  </si>
  <si>
    <t xml:space="preserve">С   П   И   С   Ъ   К </t>
  </si>
  <si>
    <t>Директор на учебна институция</t>
  </si>
  <si>
    <t>Заместник - директор</t>
  </si>
  <si>
    <t>Директор на детска ясла</t>
  </si>
  <si>
    <t>Директор на детска млечна кухня</t>
  </si>
  <si>
    <t>Управител/Директор на специализирана институция или социална услуга в общността</t>
  </si>
  <si>
    <t>Логопед</t>
  </si>
  <si>
    <t>Педагог</t>
  </si>
  <si>
    <t>Педагогически съветник</t>
  </si>
  <si>
    <t>Учител</t>
  </si>
  <si>
    <t>Възпитател</t>
  </si>
  <si>
    <t>Помощник - възпитател</t>
  </si>
  <si>
    <t>Лекар</t>
  </si>
  <si>
    <t>Фелдшер</t>
  </si>
  <si>
    <t>Медицинска сестра</t>
  </si>
  <si>
    <t>Здравен медиатор</t>
  </si>
  <si>
    <t>Социален работник</t>
  </si>
  <si>
    <t>Домакин</t>
  </si>
  <si>
    <t>Касиер</t>
  </si>
  <si>
    <t>Счетоводител</t>
  </si>
  <si>
    <t>Специалист социални дейности</t>
  </si>
  <si>
    <t>Психолог</t>
  </si>
  <si>
    <t>Трудотерапевт</t>
  </si>
  <si>
    <t>Рехабилитатор</t>
  </si>
  <si>
    <t>Кинезитерапевт</t>
  </si>
  <si>
    <t>Консултант здравословно хранене</t>
  </si>
  <si>
    <t>Сътрудник, социални дейности</t>
  </si>
  <si>
    <t>Служител човешки ресурси</t>
  </si>
  <si>
    <t>Хигиенист, чистач</t>
  </si>
  <si>
    <t>Работник поддържка</t>
  </si>
  <si>
    <t>Готвач</t>
  </si>
  <si>
    <t>Помощник готвач</t>
  </si>
  <si>
    <t>Работник кухня</t>
  </si>
  <si>
    <t>Огняр</t>
  </si>
  <si>
    <t>Перач</t>
  </si>
  <si>
    <t>Санитар</t>
  </si>
  <si>
    <t>Пазач</t>
  </si>
  <si>
    <t>Електротехник</t>
  </si>
  <si>
    <t>Шивач</t>
  </si>
  <si>
    <t>Бръснар</t>
  </si>
  <si>
    <t>Портиер</t>
  </si>
  <si>
    <t>Детегледачка</t>
  </si>
  <si>
    <t>Болногледач</t>
  </si>
  <si>
    <t>Шофьор</t>
  </si>
  <si>
    <t>Социален асистент</t>
  </si>
  <si>
    <t>Калкулация погребения - ксерокс копие на калкулацията, заверена вярно с оригинала</t>
  </si>
  <si>
    <t>С  П  И  С  Ъ  К</t>
  </si>
  <si>
    <t xml:space="preserve">На педагогическите специалисти в делегираните от държавата дейности по Образование, </t>
  </si>
  <si>
    <t>с право на заплащане на част от транспортните разходи,съгласно чл. 211 и чл. 219, ал. 5</t>
  </si>
  <si>
    <t xml:space="preserve"> от Закона предучилищното и училищното образование</t>
  </si>
  <si>
    <t xml:space="preserve">Директор </t>
  </si>
  <si>
    <t>Корепетитор</t>
  </si>
  <si>
    <t>Хореограф</t>
  </si>
  <si>
    <t>Ръководител на направление " Информационни и комуникационни технологии"</t>
  </si>
  <si>
    <t>Рехабилитатори на слуха и говора</t>
  </si>
  <si>
    <t>Треньори по вид спорт</t>
  </si>
  <si>
    <t xml:space="preserve">КЪМ ПРОГРАМАТА ЗА РАЗВИТИЕ НА ФИЗИЧЕСКОТО ВЪЗПИТАНИЕ И СПОРТА </t>
  </si>
  <si>
    <t>НА ТЕРИТОРИЯТА НA ОБЩИНА ВЕЛИКО ТЪРНОВО</t>
  </si>
  <si>
    <t>ИЗНЕСЕН ФАЙЛ</t>
  </si>
  <si>
    <t>НЧ "Светлина 21" - гр. Велико Търново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</si>
  <si>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</si>
  <si>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</si>
  <si>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</si>
  <si>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</si>
  <si>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</si>
  <si>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</si>
  <si>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</si>
  <si>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</si>
  <si>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</si>
  <si>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</si>
  <si>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</si>
  <si>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</si>
  <si>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</si>
  <si>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</si>
  <si>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</si>
  <si>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</si>
  <si>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</si>
  <si>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</si>
  <si>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</si>
  <si>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</si>
  <si>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</si>
  <si>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</si>
  <si>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</si>
  <si>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</si>
  <si>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</si>
  <si>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</si>
  <si>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</si>
  <si>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</si>
  <si>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</si>
  <si>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</si>
  <si>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</si>
  <si>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Плувен басейн</t>
  </si>
  <si>
    <t>ОП "Спортни имоти"</t>
  </si>
  <si>
    <t>1.3.</t>
  </si>
  <si>
    <t>Поддръжка спортни бази</t>
  </si>
  <si>
    <t>Група 3 "Култура"</t>
  </si>
  <si>
    <t>Духов оркестър</t>
  </si>
  <si>
    <t>ОП "Общинско кабелно радио"</t>
  </si>
  <si>
    <t>2.3.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</si>
  <si>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</si>
  <si>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</si>
  <si>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</si>
  <si>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</si>
  <si>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</si>
  <si>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</si>
  <si>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</si>
  <si>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</si>
  <si>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</si>
  <si>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</si>
  <si>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</si>
  <si>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</si>
  <si>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</si>
  <si>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</si>
  <si>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</si>
  <si>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</si>
  <si>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 xml:space="preserve">КАЛЕНДАР НА КУЛТУРНИТЕ СЪБИТИЯ 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</si>
  <si>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</si>
  <si>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</si>
  <si>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</si>
  <si>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</si>
  <si>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</si>
  <si>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</si>
  <si>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</si>
  <si>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</si>
  <si>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</si>
  <si>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</si>
  <si>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</si>
  <si>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</si>
  <si>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</si>
  <si>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</si>
  <si>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</si>
  <si>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</si>
  <si>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</si>
  <si>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ул."Бузлуджа" /при  Стара болница/</t>
  </si>
  <si>
    <t>Възстановяване на улици в с. Ново село - водостоци, ПМС 92/17.04.2015 г.</t>
  </si>
  <si>
    <t>Трайно възстановяване на каменния мост над река Белица в гр. Дебелец по ПМС 96 от 25.04.2019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</si>
  <si>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</si>
  <si>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</si>
  <si>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</si>
  <si>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</si>
  <si>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</si>
  <si>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</si>
  <si>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</si>
  <si>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</si>
  <si>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</si>
  <si>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</si>
  <si>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</si>
  <si>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</si>
  <si>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</si>
  <si>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 xml:space="preserve">Основен ремонт Улична осветителна мрежа 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</si>
  <si>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</si>
  <si>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</si>
  <si>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</si>
  <si>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</si>
  <si>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</si>
  <si>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</si>
  <si>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</si>
  <si>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Компютри и хардуер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</si>
  <si>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</si>
  <si>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</si>
  <si>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</si>
  <si>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5205  Придобиване на стопански инвентар</t>
  </si>
  <si>
    <t>Системи за видеонаблюдение</t>
  </si>
  <si>
    <t>Изграждане на ДГ в кв. "Картала", гр. В. Търново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</si>
  <si>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</si>
  <si>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</si>
  <si>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</si>
  <si>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ЦНСТ ул. Никола Габровски -Проектиране за изграждане на пожароизвестителна система</t>
  </si>
  <si>
    <t>ЦНСТ ул. "Цветарска" 14 - слънчеви колектори</t>
  </si>
  <si>
    <t>5204 Придобиване на транспортни средства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</si>
  <si>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</si>
  <si>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</si>
  <si>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</si>
  <si>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5206 Инфраструктурни обекти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</si>
  <si>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</si>
  <si>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</si>
  <si>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</si>
  <si>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</si>
  <si>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</si>
  <si>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подземна тръбна мрежа, гр. В. Търново</t>
  </si>
  <si>
    <t>Изместване на кабелни линии и трафопост "Ледена пързалка", гр. В. Търново</t>
  </si>
  <si>
    <t>Изграждане на асфалтов пъмп трак в УПИ XI-3779, кв. 237, гр. Велико Търново</t>
  </si>
  <si>
    <t>5219 Придобиване на други ДМА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</si>
  <si>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</si>
  <si>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</si>
  <si>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</si>
  <si>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</si>
  <si>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</si>
  <si>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</si>
  <si>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</si>
  <si>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ПРЕДСТОЯЩИ ИНВЕСТИЦИОННИ НАМЕРЕНИЯ </t>
  </si>
  <si>
    <t>НА ОБЩИНА ВЕЛИКО ТЪРНОВО</t>
  </si>
  <si>
    <t>СУМА</t>
  </si>
  <si>
    <t xml:space="preserve">Основен ремонт на детски площадки, гр. Велико Търново </t>
  </si>
  <si>
    <t>Основен ремонт на ул. "Мармарлийска" в участъка от ул. "Любен Каравелов" до ул. "Магистрална"</t>
  </si>
  <si>
    <t>Основен ремонт на ул. "Трета", с. Пчелище</t>
  </si>
  <si>
    <t xml:space="preserve">Благоустрояване кв. "К.Фичето" </t>
  </si>
  <si>
    <t>Ремонт сграда ДКС "В. Левски" - главно осветление, високо тяло, игрално поле</t>
  </si>
  <si>
    <t>Основен ремонт на ул."Н.Габровски" - в участъка от ПК с ул."Г.Измирлиев" до кръгово кръстовище с ул."Сан Стефано" и ул.-"Козлуджа"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</si>
  <si>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</si>
  <si>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</si>
  <si>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Проектиране и изграждане на място за отдих на разклон между ул. "Сливница" - ул. "Черноризец Храбър" - ул. "Йоасаф Бдински" , Квартал "Света Гора"</t>
  </si>
  <si>
    <t>Отчуждаване на части от имоти частна собственост за разширение на Гробищни паркове на територията на Община Велико Търново</t>
  </si>
  <si>
    <t>ОБЩО:</t>
  </si>
  <si>
    <t>ПРИЛОЖЕНИЕ 11</t>
  </si>
  <si>
    <t xml:space="preserve">Протокол Обществено обсъждане </t>
  </si>
  <si>
    <t>ПРИЛОЖЕНИЕ 13</t>
  </si>
  <si>
    <t>Бюджетна прогноза</t>
  </si>
  <si>
    <t>ИЗНЕСЕНА</t>
  </si>
  <si>
    <t>ПРИЛОЖЕНИЕ 17</t>
  </si>
  <si>
    <t>план</t>
  </si>
  <si>
    <t>Осигуряване на достъпна среда в сграда Кметство гр. Килифарево</t>
  </si>
  <si>
    <t>1.128</t>
  </si>
  <si>
    <t>ПРИЛОЖЕНИЕ 1</t>
  </si>
  <si>
    <t>ИМЕ НА ПАРАГРАФ</t>
  </si>
  <si>
    <t>ВСИЧКО ПРИХОДИ ЗА ДЪРЖАВНИ ДЕЙНОСТИ:</t>
  </si>
  <si>
    <t>МЕСТНИ ПРИХОДИ</t>
  </si>
  <si>
    <t>приходи от дивиденти</t>
  </si>
  <si>
    <t>2407</t>
  </si>
  <si>
    <t>за ползване на детски ясли и други по здравеопазването</t>
  </si>
  <si>
    <t>получени от общини целеви субсидии от ЦБ за капиталови разходи (+)</t>
  </si>
  <si>
    <t>3113</t>
  </si>
  <si>
    <t>погашения по краткосрочни заеми от банки в страната (-)</t>
  </si>
  <si>
    <t>8321</t>
  </si>
  <si>
    <t xml:space="preserve"> - В Т.Ч. дългосрочни заеми от ФОНД ЗА ОРГАНИТЕ НА МЕСТНО САМОУПРАВЛЕНИЕ - " ФЛАГ " ЕАД (+)_x000D_
</t>
  </si>
  <si>
    <t>8379</t>
  </si>
  <si>
    <t xml:space="preserve"> - В Т.Ч. дългосрочни заеми от „Регионален фонд за градско развитие“ АД (РФГР)  (-)</t>
  </si>
  <si>
    <t>8385</t>
  </si>
  <si>
    <t>ВСИЧКО ПРИХОДИ ЗА МЕСТНИ ДЕЙНОСТИ:</t>
  </si>
  <si>
    <t>ВСИЧКО ПРИХОДИ:</t>
  </si>
  <si>
    <t>Община Велико Търново за 2023 година</t>
  </si>
  <si>
    <t>Обслужване /плащания/ по дълга за 2023 г.</t>
  </si>
  <si>
    <t>Размер на усвоените средства през 2023 г.</t>
  </si>
  <si>
    <t>Към 31.12.2023 г.</t>
  </si>
  <si>
    <t>КЪМ 31.12.2022 ГОДИНА</t>
  </si>
  <si>
    <t>Преходен остатък към 31.12.2022 г.</t>
  </si>
  <si>
    <t>Всичко - Разходи:</t>
  </si>
  <si>
    <t>Всичко - Капиталови разходи:</t>
  </si>
  <si>
    <t>Субсидии</t>
  </si>
  <si>
    <t>Всичко - Субсидии:</t>
  </si>
  <si>
    <t>НА ДЛЪЖНОСТИТЕ ИМАЩИ ПРАВО НА ТРАНСПОРТНИ РАЗХОДИ</t>
  </si>
  <si>
    <t>НА ОБЩИНА ВЕЛИКО ТЪРНОВО ЗА 2023 ГОДИНА</t>
  </si>
  <si>
    <t>УРБАНИЗИРАНИ ТЕРИТОРИИ НА НАСЕЛЕНИТЕ МЕСТА НА ТЕРИТОРИЯТА НА ОБЩИНА ВЕЛИКО ТЪРНОВО</t>
  </si>
  <si>
    <t xml:space="preserve">                    Баланса на урбанизираната територия на Община Велико Търново е изготвен по данните от КК  КР на гр.Велико Търново, гр.Килифарево, гр.Дебелец  с.Арбанаси, с.Ресен, с.Самоводене; КККР на териториите на землищата на населените места а на община Велико Търново и данни от кадастралните и регулационните планове на населените места без изготвени кадастрални карти, съгласно НАРЕДБА №РД-02-20-5 от 15.12.2016 г. за съдържанието, създаването и поддържането на кадастралната карта и кадастралните регистри</t>
  </si>
  <si>
    <t>Образец заявление</t>
  </si>
  <si>
    <t>изнесен файл</t>
  </si>
  <si>
    <t>Стъпала към ул. "Д. Найденов" до ул. "Т. Търновски"</t>
  </si>
  <si>
    <t>Пешеходен мост над р. Белица с пешеходни подходи за Килифаревски манастир "Рождество Богородично"</t>
  </si>
  <si>
    <t>VTR 1012 “/път ІІІ-504, Ресен - Ст.Стамболово/ - Водолей - Дичин - граница общ.(В.Търново - Павликени), от км 0+031 до км 1+646; (в участъка от Малкия Ресен към с Водолей)</t>
  </si>
  <si>
    <t>VTR 2001 “ /път ІІІ-3031, Стамболово - Русаля/ - Дичин /път VTR 1012 /“, в участъка от км 0+000 до км 5+ 525</t>
  </si>
  <si>
    <t>VTR 1021 “ /път ІІІ-551, о.п.Дебелец - Плаково/ - с.Велчево - Къпиновски мананастир“, от км 0+000 до км 2+791</t>
  </si>
  <si>
    <t>VTR 1013 “ /път  ІІІ-504, Ресен - Стефан Стамболово/ - с. Никюп - граница общини (В.Търново - Г.Оряховица) - Крушето “,  в участъка от км 0+045 до км 3+871; (в участъка от Малкия Ресен до с.Никюп)</t>
  </si>
  <si>
    <t>VTR 1013 “ /път  ІІІ-504, Ресен - Стефан Стамболово/ - с. Никюп - граница общини (Велико Търново - Г.Оряховица) - Крушето“,  от км 5+300 до км 7+368;  (в участъка от край с.Никюп до граница с община Горна Оряховица)</t>
  </si>
  <si>
    <t>VTR 1036 “ /път І-5/ - граница общини (Горна Оряховица - Велико Търново) - археол. к-с Никополис ад Иструм – с.Никюп / VTR 1013/“,  в участъка от км 0+000 до км 2+009</t>
  </si>
  <si>
    <t xml:space="preserve">VTR 2184 "/ІІ-53, Лясковец - Мерданя/ Драгижево )  - граница общини (Лясковец – Велико Търново) – с.Церова Кория  /път ІІІ - 5302/", с дължина 1,900 км.       </t>
  </si>
  <si>
    <t>Други плащания и възнаграждения</t>
  </si>
  <si>
    <t>28-00</t>
  </si>
  <si>
    <t>28-02</t>
  </si>
  <si>
    <t xml:space="preserve"> - глоби, санкции, неустойки, наказателни лихви, обезщетения и начети</t>
  </si>
  <si>
    <t>47-00</t>
  </si>
  <si>
    <t>47-43</t>
  </si>
  <si>
    <t>47-51</t>
  </si>
  <si>
    <t>Получени чрез небюджетни предприятия средства от КФП по международни и други програми</t>
  </si>
  <si>
    <t xml:space="preserve"> - получени чрез нефинансови предприятия текущи трансфери от КФП по международни и други програми</t>
  </si>
  <si>
    <t xml:space="preserve"> - получени чрез нефинансови предприятия капиталови трансфери от КФП по международни и други програми</t>
  </si>
  <si>
    <t xml:space="preserve"> - предоставени трансфери (-)</t>
  </si>
  <si>
    <t>62-02</t>
  </si>
  <si>
    <t xml:space="preserve"> IІ. РАЗХОДИ </t>
  </si>
  <si>
    <t xml:space="preserve"> - други текущи трансфери за домакинствата</t>
  </si>
  <si>
    <t>42-19</t>
  </si>
  <si>
    <t>52-02</t>
  </si>
  <si>
    <t xml:space="preserve"> - придобиване на сгради</t>
  </si>
  <si>
    <t xml:space="preserve"> - придобиване на стопански инвентар</t>
  </si>
  <si>
    <t xml:space="preserve"> И ДРУГИ МЕЖДУНАРОДНИ ПРОГРАМИ И ПРОЕКТИ НА ОБЩИНА ВЕЛИКО ТЪРНОВО ЗА 2023 ГОДИНА </t>
  </si>
  <si>
    <t>2023 година /хил.лв./</t>
  </si>
  <si>
    <t>Разходи 2023 г.</t>
  </si>
  <si>
    <t>Приходи 2023  г.</t>
  </si>
  <si>
    <t>капиталови помощи и дарения от страната</t>
  </si>
  <si>
    <t>получени от общини трансфери за други целеви разходи от ЦБ чрез  кодовете в СЕБРА 488 001 ххх-х</t>
  </si>
  <si>
    <t>трансфери между бюджети - получени трансфери (+)</t>
  </si>
  <si>
    <t>получени трансфери (+/-)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</si>
  <si>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</si>
  <si>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</si>
  <si>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</si>
  <si>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</si>
  <si>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Придобиване на дялове, акции и съучастия (нето)</t>
  </si>
  <si>
    <t>7000</t>
  </si>
  <si>
    <t>придобиване на дялове и акции и увеличение на капитала и капиталовите резерви (-)</t>
  </si>
  <si>
    <t>7001</t>
  </si>
  <si>
    <t>ВСИЧКО РАЗХОДИ ЗА МЕСТНИ ДЕЙНОСТИ:</t>
  </si>
  <si>
    <t>6101</t>
  </si>
  <si>
    <t>трансфери от МТСП по програми за осигуряване на заетост (+/-)</t>
  </si>
  <si>
    <t>6105</t>
  </si>
  <si>
    <t>вътрешни трансфери в системата на първостепенния разпоредител (+/-)</t>
  </si>
  <si>
    <t>6109</t>
  </si>
  <si>
    <t>ДЪРЖАВНИ ДЕЙНОСТИ</t>
  </si>
  <si>
    <t>538 Програми за закрила на детето</t>
  </si>
  <si>
    <t>Всичко - 538 Програми за закрила на детето:</t>
  </si>
  <si>
    <t>придобиване на сгради</t>
  </si>
  <si>
    <t>5202</t>
  </si>
  <si>
    <t>РАЗХОДИ ЗА ДЪРЖАВНИ ДЕЙНОСТИ, ДОФИНАНСИРАНИ С МЕСТНИ ПРИХОДИ</t>
  </si>
  <si>
    <t>ВСИЧКО РАЗХОДИ ЗА МЕСТНИ И ДОФИНАНСИРАНИ ДЪРЖАВНИ ДЕЙНОСТИ:</t>
  </si>
  <si>
    <t>РАЗХОДИ ЗА МЕСТНИ ДЕЙНОСТИ</t>
  </si>
  <si>
    <t>739 Музеи, ХГ, паметници на културата и етногр. комплекси с национален и регионален характер</t>
  </si>
  <si>
    <t>ЗА 2023 ГОДИНА</t>
  </si>
  <si>
    <t>ИНВЕСТИЦИОННА ПРОГРАМА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</si>
  <si>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</si>
  <si>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</si>
  <si>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</si>
  <si>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</si>
  <si>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</si>
  <si>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</si>
  <si>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</si>
  <si>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</si>
  <si>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</si>
  <si>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</si>
  <si>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</si>
  <si>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</si>
  <si>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</si>
  <si>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</si>
  <si>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</si>
  <si>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</si>
  <si>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Основен ремонт видеонаблюдение 2023</t>
  </si>
  <si>
    <t xml:space="preserve"> 1/3</t>
  </si>
  <si>
    <t>Реконструкция на водосток между с. Шемшево и нов мост над р. Янтра - проектиране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</si>
  <si>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</si>
  <si>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</si>
  <si>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</si>
  <si>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- 114 000 лв.</t>
  </si>
  <si>
    <t>Енергийна ефективност сграда ПЕГ "Проф. д-р Асен Златаров"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</si>
  <si>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</si>
  <si>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</si>
  <si>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</si>
  <si>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</si>
  <si>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</si>
  <si>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</si>
  <si>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</si>
  <si>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</si>
  <si>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</si>
  <si>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</si>
  <si>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</si>
  <si>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</si>
  <si>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</si>
  <si>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</si>
  <si>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</si>
  <si>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</si>
  <si>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</si>
  <si>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на детска площадка Централен градски парк, гр. Дебелец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</si>
  <si>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</si>
  <si>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</si>
  <si>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</si>
  <si>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</si>
  <si>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</si>
  <si>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</si>
  <si>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</si>
  <si>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</si>
  <si>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</si>
  <si>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</si>
  <si>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</si>
  <si>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</si>
  <si>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</si>
  <si>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</si>
  <si>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</si>
  <si>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</si>
  <si>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</si>
  <si>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 2023</t>
  </si>
  <si>
    <t>Изграждане на фотоволтаична централа на покрива на административната сграда на Община Велико Търново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</si>
  <si>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</si>
  <si>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</si>
  <si>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Климатик за нуждите на Кметство с. Вонеща вода</t>
  </si>
  <si>
    <t>Климатици за нуждите на общинска администрация и кметствата</t>
  </si>
  <si>
    <t>Рецепция с герб на Община Велико Търново за нуждите на Общинска администрация</t>
  </si>
  <si>
    <t>Водоструйка за нуждите на Общинска администрация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</si>
  <si>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</si>
  <si>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</si>
  <si>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Системи за видеонаблюдение с. Русаля по Програма "Инициативи на местните общности" от 30% продажба на общинско имущество</t>
  </si>
  <si>
    <t>Закупуване на леки автомобили за нуждите на Районните полицейски инспектори</t>
  </si>
  <si>
    <t>Широкоформатен дисплей и стойка ОУ "Димитър Благоев" , гр. Велико Търново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</si>
  <si>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</si>
  <si>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</si>
  <si>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</si>
  <si>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</si>
  <si>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ДГ "Шарения замък" - тематичен детски кът за игра</t>
  </si>
  <si>
    <t>Система за видеонаблюдение ПМГ "В. Друмев", гр. Велико Търново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</si>
  <si>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</si>
  <si>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</si>
  <si>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</si>
  <si>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</si>
  <si>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</si>
  <si>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</si>
  <si>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</si>
  <si>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</si>
  <si>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</si>
  <si>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</si>
  <si>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</si>
  <si>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</si>
  <si>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</si>
  <si>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</si>
  <si>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</si>
  <si>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</si>
  <si>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</si>
  <si>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Станция за телемедицина с прилежащо оборудване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</si>
  <si>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</si>
  <si>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</si>
  <si>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</si>
  <si>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</si>
  <si>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</si>
  <si>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</si>
  <si>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</si>
  <si>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</si>
  <si>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</si>
  <si>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</si>
  <si>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</si>
  <si>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</si>
  <si>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</si>
  <si>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</si>
  <si>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</si>
  <si>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</si>
  <si>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</si>
  <si>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дигитален тахограф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</si>
  <si>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</si>
  <si>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</si>
  <si>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</si>
  <si>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</si>
  <si>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</si>
  <si>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</si>
  <si>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</si>
  <si>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</si>
  <si>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</si>
  <si>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</si>
  <si>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</si>
  <si>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Доставка и монтаж на  детско съоръжение "Тролей", с. Балван</t>
  </si>
  <si>
    <t>Товарни рампи за нуждите на ОП "Зелени системи"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</si>
  <si>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</si>
  <si>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</si>
  <si>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Косачки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</si>
  <si>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</si>
  <si>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</si>
  <si>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</si>
  <si>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</si>
  <si>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</si>
  <si>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</si>
  <si>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</si>
  <si>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</si>
  <si>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</si>
  <si>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</si>
  <si>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площадки на територията на гр. В. Търново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</si>
  <si>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</si>
  <si>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</si>
  <si>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</si>
  <si>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</si>
  <si>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</si>
  <si>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</si>
  <si>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</si>
  <si>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</si>
  <si>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</si>
  <si>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</si>
  <si>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</si>
  <si>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</si>
  <si>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</si>
  <si>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Площадка с люлки Кметство с. Ресен</t>
  </si>
  <si>
    <t>Площадка движение и пътна безопасност Кметство с. Ресен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</si>
  <si>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</si>
  <si>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</si>
  <si>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</si>
  <si>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</si>
  <si>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</si>
  <si>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</si>
  <si>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</si>
  <si>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</si>
  <si>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</si>
  <si>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</si>
  <si>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</si>
  <si>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</si>
  <si>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</si>
  <si>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</si>
  <si>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РБ "П. Р. Славейков" - климатични системи</t>
  </si>
  <si>
    <t>РБ "П. Р. Славейков" - цветна копирна машина</t>
  </si>
  <si>
    <t>РБ "П. Р. Славейков" - призма за роботизиран скенер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</si>
  <si>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</si>
  <si>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</si>
  <si>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</si>
  <si>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</si>
  <si>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</si>
  <si>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</si>
  <si>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Скулптурен възпоменателен венец пред паметника на Васил Левски, Дирекция КТМД</t>
  </si>
  <si>
    <t xml:space="preserve"> 1/2</t>
  </si>
  <si>
    <t>Паметна плоча на хълм Трапезица по случай посещението на Хайдар Алиев от Азърбейджан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</si>
  <si>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</si>
  <si>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</si>
  <si>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</si>
  <si>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</si>
  <si>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Ел. захранване на електронни информационни табели на автобусни спирки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</si>
  <si>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</si>
  <si>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</si>
  <si>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е-City</t>
  </si>
  <si>
    <t>Уеб-базирано решение за мониторинг на капиталови проекти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</si>
  <si>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</si>
  <si>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</si>
  <si>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</si>
  <si>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</si>
  <si>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</si>
  <si>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</si>
  <si>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</si>
  <si>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</si>
  <si>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</si>
  <si>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</si>
  <si>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 xml:space="preserve">ФИНАНСОВ ПЛАН 2023 ГОДИНА </t>
  </si>
  <si>
    <t>ДЯ "Пролет" - закупуване на електрическа пекарна с 2 фурни и печка с 4 котлона</t>
  </si>
  <si>
    <t>Домашен социален патронаж, гр. Дебелец- преносим компютър</t>
  </si>
  <si>
    <t>ПРИЛОЖЕНИЕ 18</t>
  </si>
  <si>
    <t>ПРИЛОЖЕНИЕ 10</t>
  </si>
  <si>
    <t>Приложение 20</t>
  </si>
  <si>
    <t>Приложение 3</t>
  </si>
  <si>
    <t>ПРИЛОЖЕНИЕ 5</t>
  </si>
  <si>
    <t>Приложение № 6</t>
  </si>
  <si>
    <t>ПРИЛОЖЕНИЕ № 8</t>
  </si>
  <si>
    <t>ПРИЛОЖЕНИЕ №8A</t>
  </si>
  <si>
    <t>ПРИЛОЖЕНИЕ 9</t>
  </si>
  <si>
    <t>ПРИЛОЖЕНИЕ №12</t>
  </si>
  <si>
    <t>Приложение 15</t>
  </si>
  <si>
    <t>ПРИЛОЖЕНИЕ 16</t>
  </si>
  <si>
    <t>за разпределение на средствата от преходния остатък от 2022 г.</t>
  </si>
  <si>
    <t>по бюджета на общината за 2023 г.</t>
  </si>
  <si>
    <t>ЦЕЛЕВИ РАЗХОДИ</t>
  </si>
  <si>
    <t>ПО БЮДЖЕТА ЗА 2023 година</t>
  </si>
  <si>
    <t>Приложение 14</t>
  </si>
  <si>
    <t>Приложение 21</t>
  </si>
  <si>
    <t>МЕСТНИТЕ ДЕЙНОСТИ И ДОФИНАНСИРАНИТЕ ДЕЙНОСТИ ЗА 2023 ГОДИНА</t>
  </si>
  <si>
    <t>НАИМЕНОВАНИЕ НА ПАРАГРАФА ПО ЕБК 2023</t>
  </si>
  <si>
    <t>ПРОЕКТ 2023</t>
  </si>
  <si>
    <t>ВЕНЦИСЛАВ СПИРДОНОВ</t>
  </si>
  <si>
    <t>ПРЕДСЕДАТЕЛ</t>
  </si>
  <si>
    <t>ОБЩИНСКИ СЪВЕТ</t>
  </si>
  <si>
    <t xml:space="preserve"> БЮДЖЕТ 2023</t>
  </si>
  <si>
    <t xml:space="preserve"> Бюджет 2023</t>
  </si>
  <si>
    <t>ПРЕДСЕДЕТЕЛ</t>
  </si>
  <si>
    <t>Рекапитулация по разходни параграфи на общински предприятия и мероприятия - Бюджет 2023 година</t>
  </si>
  <si>
    <t xml:space="preserve"> Структура и размера на дълга на </t>
  </si>
  <si>
    <t xml:space="preserve"> ПРИХОДИ ПО БЮДЖЕТА НА ОБЩИНА ВЕЛИКО ТЪРНОВО </t>
  </si>
  <si>
    <t xml:space="preserve"> РАЗХОДИ ПО БЮДЖЕТА НА ОБЩИНА ВЕЛИКО ТЪРНОВО </t>
  </si>
  <si>
    <t xml:space="preserve"> ПРИХОДИ И РАЗХОДИ НА СМЕТКИТЕ ЗА СРЕДСТВАТА ОТ ЕВРОПЕЙСКИЯ СЪЮЗ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</si>
</sst>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dd/mm/yyyy\ &quot;г.&quot;;@"/>
    <numFmt numFmtId="167" formatCode="#,##0\ &quot;лв.&quot;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 Cyr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FF"/>
      <name val="Times New Roman"/>
      <family val="1"/>
      <charset val="204"/>
    </font>
    <font>
      <sz val="11"/>
      <color rgb="FF3333F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i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31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1" fillId="0" borderId="0"/>
    <xf numFmtId="0" fontId="23" fillId="0" borderId="0"/>
    <xf numFmtId="9" fontId="24" fillId="0" borderId="0" applyFont="0" applyFill="0" applyBorder="0" applyAlignment="0" applyProtection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7" fillId="0" borderId="0"/>
  </cellStyleXfs>
  <cellXfs count="753">
    <xf numFmtId="0" fontId="0" fillId="0" borderId="0" xfId="0"/>
    <xf numFmtId="0" fontId="3" fillId="0" borderId="0" xfId="1" applyFont="1" applyFill="1"/>
    <xf numFmtId="0" fontId="3" fillId="0" borderId="0" xfId="2" applyFont="1" applyFill="1"/>
    <xf numFmtId="0" fontId="3" fillId="0" borderId="0" xfId="3" applyFont="1" applyFill="1" applyAlignment="1"/>
    <xf numFmtId="0" fontId="3" fillId="0" borderId="0" xfId="3" applyFont="1" applyFill="1" applyBorder="1" applyAlignment="1"/>
    <xf numFmtId="0" fontId="4" fillId="0" borderId="0" xfId="3" applyNumberFormat="1" applyFont="1" applyFill="1" applyBorder="1" applyAlignment="1"/>
    <xf numFmtId="0" fontId="3" fillId="0" borderId="0" xfId="1" applyFont="1" applyFill="1" applyAlignment="1"/>
    <xf numFmtId="0" fontId="3" fillId="0" borderId="0" xfId="3" applyNumberFormat="1" applyFont="1" applyFill="1" applyBorder="1" applyAlignment="1"/>
    <xf numFmtId="0" fontId="5" fillId="0" borderId="0" xfId="1" applyFont="1" applyFill="1"/>
    <xf numFmtId="0" fontId="3" fillId="0" borderId="0" xfId="3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5" fillId="0" borderId="0" xfId="3" applyFont="1" applyFill="1" applyAlignment="1"/>
    <xf numFmtId="0" fontId="5" fillId="0" borderId="0" xfId="3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Font="1"/>
    <xf numFmtId="0" fontId="7" fillId="0" borderId="0" xfId="4" applyFont="1"/>
    <xf numFmtId="0" fontId="8" fillId="0" borderId="0" xfId="5" applyFont="1" applyFill="1" applyAlignment="1">
      <alignment horizontal="right"/>
    </xf>
    <xf numFmtId="0" fontId="8" fillId="0" borderId="4" xfId="4" applyFont="1" applyFill="1" applyBorder="1" applyAlignment="1">
      <alignment horizontal="center"/>
    </xf>
    <xf numFmtId="0" fontId="8" fillId="0" borderId="6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7" xfId="4" applyFont="1" applyFill="1" applyBorder="1" applyAlignment="1">
      <alignment horizontal="center"/>
    </xf>
    <xf numFmtId="0" fontId="8" fillId="0" borderId="2" xfId="4" applyFont="1" applyFill="1" applyBorder="1" applyAlignment="1">
      <alignment horizontal="left" wrapText="1"/>
    </xf>
    <xf numFmtId="0" fontId="8" fillId="0" borderId="0" xfId="4" applyFont="1" applyBorder="1" applyAlignment="1">
      <alignment horizontal="left" wrapText="1"/>
    </xf>
    <xf numFmtId="3" fontId="8" fillId="0" borderId="0" xfId="4" applyNumberFormat="1" applyFont="1" applyBorder="1" applyAlignment="1">
      <alignment horizontal="right"/>
    </xf>
    <xf numFmtId="0" fontId="8" fillId="0" borderId="0" xfId="3" applyFont="1" applyAlignment="1"/>
    <xf numFmtId="0" fontId="7" fillId="0" borderId="0" xfId="3" applyFont="1" applyFill="1" applyBorder="1" applyAlignment="1"/>
    <xf numFmtId="3" fontId="7" fillId="0" borderId="0" xfId="4" applyNumberFormat="1" applyFont="1" applyBorder="1" applyAlignment="1">
      <alignment horizontal="right"/>
    </xf>
    <xf numFmtId="0" fontId="7" fillId="0" borderId="0" xfId="3" applyFont="1" applyAlignment="1"/>
    <xf numFmtId="0" fontId="7" fillId="0" borderId="0" xfId="4" applyFont="1" applyAlignment="1"/>
    <xf numFmtId="0" fontId="7" fillId="0" borderId="0" xfId="3" applyFont="1" applyBorder="1" applyAlignment="1"/>
    <xf numFmtId="0" fontId="8" fillId="0" borderId="0" xfId="4" applyFont="1" applyAlignment="1"/>
    <xf numFmtId="0" fontId="9" fillId="0" borderId="0" xfId="4" applyFont="1"/>
    <xf numFmtId="0" fontId="7" fillId="0" borderId="0" xfId="3" applyFont="1" applyFill="1" applyBorder="1" applyAlignment="1">
      <alignment horizontal="justify" vertical="center" wrapText="1"/>
    </xf>
    <xf numFmtId="0" fontId="7" fillId="0" borderId="0" xfId="3" applyFont="1" applyFill="1"/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/>
    <xf numFmtId="0" fontId="9" fillId="0" borderId="0" xfId="4" applyFont="1" applyAlignment="1"/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Alignment="1"/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/>
    <xf numFmtId="0" fontId="9" fillId="0" borderId="0" xfId="4" applyFont="1" applyBorder="1"/>
    <xf numFmtId="0" fontId="10" fillId="0" borderId="0" xfId="4" applyFont="1" applyAlignment="1"/>
    <xf numFmtId="0" fontId="7" fillId="0" borderId="0" xfId="0" applyFont="1" applyAlignment="1"/>
    <xf numFmtId="0" fontId="9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0" applyFont="1" applyAlignment="1"/>
    <xf numFmtId="0" fontId="7" fillId="0" borderId="0" xfId="0" applyFont="1" applyFill="1" applyAlignment="1"/>
    <xf numFmtId="0" fontId="8" fillId="0" borderId="0" xfId="6" applyFont="1" applyAlignment="1">
      <alignment horizontal="right"/>
    </xf>
    <xf numFmtId="0" fontId="8" fillId="0" borderId="0" xfId="4" applyFont="1"/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/>
    </xf>
    <xf numFmtId="164" fontId="11" fillId="3" borderId="22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8" fillId="0" borderId="0" xfId="5" applyFont="1" applyFill="1"/>
    <xf numFmtId="0" fontId="8" fillId="0" borderId="0" xfId="4" applyFont="1" applyFill="1" applyBorder="1" applyAlignment="1"/>
    <xf numFmtId="0" fontId="8" fillId="0" borderId="0" xfId="5" applyFont="1" applyFill="1" applyBorder="1"/>
    <xf numFmtId="0" fontId="9" fillId="0" borderId="0" xfId="5" applyFont="1" applyFill="1"/>
    <xf numFmtId="0" fontId="9" fillId="0" borderId="0" xfId="5" applyFont="1" applyFill="1" applyAlignment="1"/>
    <xf numFmtId="0" fontId="7" fillId="0" borderId="0" xfId="6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7" fillId="0" borderId="21" xfId="8" applyFont="1" applyBorder="1" applyAlignment="1">
      <alignment horizontal="center"/>
    </xf>
    <xf numFmtId="0" fontId="7" fillId="0" borderId="21" xfId="8" applyFont="1" applyBorder="1"/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/>
    </xf>
    <xf numFmtId="0" fontId="7" fillId="0" borderId="21" xfId="8" applyFont="1" applyFill="1" applyBorder="1"/>
    <xf numFmtId="0" fontId="7" fillId="2" borderId="21" xfId="8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31" xfId="8" applyFont="1" applyFill="1" applyBorder="1"/>
    <xf numFmtId="0" fontId="7" fillId="0" borderId="21" xfId="8" applyFont="1" applyBorder="1" applyAlignment="1">
      <alignment horizontal="center" vertical="center" wrapText="1"/>
    </xf>
    <xf numFmtId="0" fontId="7" fillId="0" borderId="21" xfId="8" applyFont="1" applyFill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right" vertical="distributed"/>
    </xf>
    <xf numFmtId="3" fontId="8" fillId="0" borderId="21" xfId="0" applyNumberFormat="1" applyFont="1" applyBorder="1" applyAlignment="1">
      <alignment horizontal="right"/>
    </xf>
    <xf numFmtId="4" fontId="8" fillId="0" borderId="21" xfId="8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8" fillId="0" borderId="0" xfId="8" applyFont="1" applyBorder="1"/>
    <xf numFmtId="3" fontId="8" fillId="0" borderId="0" xfId="0" applyNumberFormat="1" applyFont="1" applyBorder="1" applyAlignment="1">
      <alignment horizontal="right"/>
    </xf>
    <xf numFmtId="4" fontId="8" fillId="0" borderId="0" xfId="8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6" applyFont="1" applyAlignment="1">
      <alignment horizontal="right"/>
    </xf>
    <xf numFmtId="0" fontId="7" fillId="0" borderId="0" xfId="6" applyFont="1" applyAlignment="1">
      <alignment horizontal="right" vertical="center"/>
    </xf>
    <xf numFmtId="0" fontId="7" fillId="0" borderId="0" xfId="12" applyFont="1" applyFill="1" applyAlignment="1">
      <alignment wrapText="1"/>
    </xf>
    <xf numFmtId="0" fontId="0" fillId="0" borderId="0" xfId="0" applyAlignment="1">
      <alignment wrapText="1"/>
    </xf>
    <xf numFmtId="3" fontId="7" fillId="0" borderId="21" xfId="13" applyNumberFormat="1" applyFont="1" applyFill="1" applyBorder="1" applyAlignment="1">
      <alignment horizontal="left" vertical="center" wrapText="1"/>
    </xf>
    <xf numFmtId="3" fontId="8" fillId="0" borderId="21" xfId="13" applyNumberFormat="1" applyFont="1" applyFill="1" applyBorder="1" applyAlignment="1">
      <alignment horizontal="left" vertical="center" wrapText="1"/>
    </xf>
    <xf numFmtId="3" fontId="11" fillId="0" borderId="0" xfId="13" applyNumberFormat="1" applyFont="1" applyBorder="1" applyAlignment="1">
      <alignment horizontal="left" vertical="center" wrapText="1"/>
    </xf>
    <xf numFmtId="3" fontId="7" fillId="0" borderId="21" xfId="1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13" applyNumberFormat="1" applyFont="1" applyFill="1" applyBorder="1" applyAlignment="1">
      <alignment horizontal="left" vertical="center" wrapText="1"/>
    </xf>
    <xf numFmtId="3" fontId="8" fillId="0" borderId="0" xfId="14" applyNumberFormat="1" applyFont="1" applyFill="1" applyBorder="1" applyAlignment="1">
      <alignment horizontal="left" wrapText="1"/>
    </xf>
    <xf numFmtId="3" fontId="8" fillId="0" borderId="0" xfId="12" applyNumberFormat="1" applyFont="1" applyFill="1" applyBorder="1" applyAlignment="1">
      <alignment horizontal="left" wrapText="1"/>
    </xf>
    <xf numFmtId="3" fontId="9" fillId="0" borderId="0" xfId="12" applyNumberFormat="1" applyFont="1" applyFill="1" applyBorder="1" applyAlignment="1">
      <alignment horizontal="left" wrapText="1"/>
    </xf>
    <xf numFmtId="0" fontId="25" fillId="0" borderId="0" xfId="0" applyFont="1" applyAlignment="1"/>
    <xf numFmtId="3" fontId="25" fillId="0" borderId="0" xfId="15" applyNumberFormat="1" applyFont="1" applyAlignment="1"/>
    <xf numFmtId="0" fontId="25" fillId="0" borderId="0" xfId="0" applyFont="1" applyAlignment="1">
      <alignment horizontal="right"/>
    </xf>
    <xf numFmtId="3" fontId="25" fillId="0" borderId="0" xfId="0" applyNumberFormat="1" applyFont="1" applyAlignment="1"/>
    <xf numFmtId="0" fontId="25" fillId="0" borderId="0" xfId="0" applyFont="1" applyAlignment="1">
      <alignment horizontal="centerContinuous"/>
    </xf>
    <xf numFmtId="3" fontId="25" fillId="0" borderId="0" xfId="15" applyNumberFormat="1" applyFont="1" applyAlignment="1">
      <alignment horizontal="centerContinuous"/>
    </xf>
    <xf numFmtId="0" fontId="26" fillId="0" borderId="0" xfId="16" applyFont="1" applyAlignment="1">
      <alignment wrapText="1"/>
    </xf>
    <xf numFmtId="0" fontId="25" fillId="0" borderId="0" xfId="16" applyFont="1" applyAlignment="1">
      <alignment wrapText="1"/>
    </xf>
    <xf numFmtId="3" fontId="26" fillId="0" borderId="0" xfId="16" applyNumberFormat="1" applyFont="1" applyAlignment="1">
      <alignment wrapText="1"/>
    </xf>
    <xf numFmtId="3" fontId="26" fillId="0" borderId="0" xfId="15" applyNumberFormat="1" applyFont="1" applyAlignment="1">
      <alignment wrapText="1"/>
    </xf>
    <xf numFmtId="3" fontId="25" fillId="0" borderId="0" xfId="15" applyNumberFormat="1" applyFont="1" applyAlignment="1">
      <alignment wrapText="1"/>
    </xf>
    <xf numFmtId="0" fontId="25" fillId="0" borderId="21" xfId="0" applyFont="1" applyBorder="1" applyAlignment="1">
      <alignment horizontal="center" wrapText="1"/>
    </xf>
    <xf numFmtId="3" fontId="25" fillId="0" borderId="21" xfId="15" applyNumberFormat="1" applyFont="1" applyBorder="1" applyAlignment="1">
      <alignment horizontal="center" wrapText="1"/>
    </xf>
    <xf numFmtId="0" fontId="25" fillId="0" borderId="21" xfId="0" applyFont="1" applyFill="1" applyBorder="1" applyAlignment="1">
      <alignment wrapText="1"/>
    </xf>
    <xf numFmtId="3" fontId="26" fillId="0" borderId="21" xfId="15" applyNumberFormat="1" applyFont="1" applyFill="1" applyBorder="1" applyAlignment="1">
      <alignment wrapText="1"/>
    </xf>
    <xf numFmtId="3" fontId="25" fillId="0" borderId="21" xfId="15" applyNumberFormat="1" applyFont="1" applyFill="1" applyBorder="1" applyAlignment="1">
      <alignment wrapText="1"/>
    </xf>
    <xf numFmtId="0" fontId="25" fillId="0" borderId="21" xfId="0" applyFont="1" applyBorder="1" applyAlignment="1">
      <alignment wrapText="1"/>
    </xf>
    <xf numFmtId="0" fontId="26" fillId="0" borderId="21" xfId="17" applyFont="1" applyBorder="1" applyAlignment="1">
      <alignment wrapText="1"/>
    </xf>
    <xf numFmtId="3" fontId="26" fillId="0" borderId="21" xfId="17" applyNumberFormat="1" applyFont="1" applyBorder="1" applyAlignment="1">
      <alignment wrapText="1"/>
    </xf>
    <xf numFmtId="3" fontId="26" fillId="0" borderId="21" xfId="15" applyNumberFormat="1" applyFont="1" applyBorder="1" applyAlignment="1">
      <alignment wrapText="1"/>
    </xf>
    <xf numFmtId="3" fontId="25" fillId="0" borderId="21" xfId="15" applyNumberFormat="1" applyFont="1" applyBorder="1" applyAlignment="1">
      <alignment wrapText="1"/>
    </xf>
    <xf numFmtId="0" fontId="25" fillId="0" borderId="0" xfId="16" applyFont="1" applyAlignment="1">
      <alignment horizontal="right" wrapText="1"/>
    </xf>
    <xf numFmtId="3" fontId="25" fillId="0" borderId="21" xfId="0" applyNumberFormat="1" applyFont="1" applyBorder="1" applyAlignment="1">
      <alignment horizontal="center" wrapText="1"/>
    </xf>
    <xf numFmtId="3" fontId="26" fillId="0" borderId="21" xfId="0" applyNumberFormat="1" applyFont="1" applyBorder="1"/>
    <xf numFmtId="3" fontId="25" fillId="0" borderId="21" xfId="0" applyNumberFormat="1" applyFont="1" applyBorder="1"/>
    <xf numFmtId="3" fontId="25" fillId="0" borderId="21" xfId="17" applyNumberFormat="1" applyFont="1" applyBorder="1" applyAlignment="1">
      <alignment vertical="justify"/>
    </xf>
    <xf numFmtId="0" fontId="26" fillId="0" borderId="21" xfId="17" applyFont="1" applyBorder="1" applyAlignment="1">
      <alignment vertical="center"/>
    </xf>
    <xf numFmtId="0" fontId="26" fillId="0" borderId="21" xfId="0" applyFont="1" applyBorder="1"/>
    <xf numFmtId="3" fontId="25" fillId="0" borderId="0" xfId="16" applyNumberFormat="1" applyFont="1" applyAlignment="1">
      <alignment horizontal="right" wrapText="1"/>
    </xf>
    <xf numFmtId="0" fontId="25" fillId="0" borderId="0" xfId="18" applyFont="1" applyFill="1" applyAlignment="1"/>
    <xf numFmtId="0" fontId="26" fillId="0" borderId="0" xfId="19" applyFont="1" applyFill="1" applyAlignment="1"/>
    <xf numFmtId="0" fontId="29" fillId="0" borderId="0" xfId="18" applyFont="1" applyFill="1" applyAlignment="1"/>
    <xf numFmtId="0" fontId="29" fillId="0" borderId="0" xfId="19" applyFont="1" applyFill="1" applyAlignment="1"/>
    <xf numFmtId="0" fontId="26" fillId="0" borderId="0" xfId="18" applyFont="1" applyFill="1" applyAlignment="1"/>
    <xf numFmtId="0" fontId="29" fillId="0" borderId="0" xfId="16" applyFont="1" applyAlignment="1"/>
    <xf numFmtId="0" fontId="8" fillId="0" borderId="21" xfId="12" applyFont="1" applyFill="1" applyBorder="1" applyAlignment="1">
      <alignment horizontal="center" wrapText="1"/>
    </xf>
    <xf numFmtId="3" fontId="8" fillId="0" borderId="21" xfId="12" applyNumberFormat="1" applyFont="1" applyFill="1" applyBorder="1" applyAlignment="1">
      <alignment horizontal="center" wrapText="1"/>
    </xf>
    <xf numFmtId="0" fontId="7" fillId="0" borderId="21" xfId="12" applyFont="1" applyFill="1" applyBorder="1" applyAlignment="1">
      <alignment wrapText="1"/>
    </xf>
    <xf numFmtId="0" fontId="8" fillId="0" borderId="0" xfId="12" applyFont="1" applyFill="1" applyBorder="1" applyAlignment="1">
      <alignment horizontal="center" wrapText="1"/>
    </xf>
    <xf numFmtId="0" fontId="7" fillId="0" borderId="0" xfId="12" applyFont="1" applyFill="1" applyBorder="1" applyAlignment="1">
      <alignment wrapText="1"/>
    </xf>
    <xf numFmtId="3" fontId="7" fillId="0" borderId="0" xfId="12" applyNumberFormat="1" applyFont="1" applyFill="1" applyBorder="1" applyAlignment="1">
      <alignment wrapText="1"/>
    </xf>
    <xf numFmtId="0" fontId="7" fillId="0" borderId="0" xfId="12" applyFont="1" applyFill="1" applyBorder="1" applyAlignment="1">
      <alignment vertical="center" wrapText="1"/>
    </xf>
    <xf numFmtId="0" fontId="9" fillId="0" borderId="0" xfId="12" applyFont="1" applyFill="1" applyBorder="1" applyAlignment="1">
      <alignment vertical="center" wrapText="1"/>
    </xf>
    <xf numFmtId="0" fontId="8" fillId="0" borderId="0" xfId="12" applyFont="1" applyFill="1" applyAlignment="1">
      <alignment horizontal="center" wrapText="1"/>
    </xf>
    <xf numFmtId="0" fontId="20" fillId="0" borderId="0" xfId="20" applyFont="1" applyFill="1"/>
    <xf numFmtId="0" fontId="3" fillId="0" borderId="0" xfId="20" applyFont="1" applyFill="1"/>
    <xf numFmtId="0" fontId="4" fillId="0" borderId="0" xfId="20" applyFont="1" applyFill="1" applyAlignment="1">
      <alignment horizontal="right"/>
    </xf>
    <xf numFmtId="0" fontId="30" fillId="0" borderId="0" xfId="20" applyFont="1" applyFill="1" applyAlignment="1">
      <alignment horizontal="centerContinuous"/>
    </xf>
    <xf numFmtId="0" fontId="4" fillId="0" borderId="0" xfId="20" applyFont="1" applyFill="1" applyAlignment="1">
      <alignment horizontal="centerContinuous"/>
    </xf>
    <xf numFmtId="0" fontId="31" fillId="0" borderId="0" xfId="20" applyFont="1" applyFill="1" applyAlignment="1">
      <alignment horizontal="centerContinuous"/>
    </xf>
    <xf numFmtId="0" fontId="3" fillId="0" borderId="0" xfId="20" applyFont="1" applyFill="1" applyAlignment="1">
      <alignment horizontal="center"/>
    </xf>
    <xf numFmtId="0" fontId="20" fillId="0" borderId="0" xfId="20" applyFont="1" applyFill="1" applyAlignment="1">
      <alignment horizontal="center"/>
    </xf>
    <xf numFmtId="49" fontId="20" fillId="0" borderId="21" xfId="20" applyNumberFormat="1" applyFont="1" applyFill="1" applyBorder="1" applyAlignment="1">
      <alignment horizontal="center" vertical="center" wrapText="1"/>
    </xf>
    <xf numFmtId="0" fontId="4" fillId="0" borderId="21" xfId="20" applyFont="1" applyFill="1" applyBorder="1" applyAlignment="1">
      <alignment horizontal="center" wrapText="1"/>
    </xf>
    <xf numFmtId="0" fontId="31" fillId="0" borderId="21" xfId="20" applyFont="1" applyFill="1" applyBorder="1" applyAlignment="1">
      <alignment horizontal="center" wrapText="1"/>
    </xf>
    <xf numFmtId="0" fontId="30" fillId="0" borderId="21" xfId="21" applyFont="1" applyFill="1" applyBorder="1" applyAlignment="1">
      <alignment horizontal="left" wrapText="1"/>
    </xf>
    <xf numFmtId="0" fontId="32" fillId="0" borderId="21" xfId="21" applyFont="1" applyFill="1" applyBorder="1" applyAlignment="1">
      <alignment horizontal="left" wrapText="1"/>
    </xf>
    <xf numFmtId="49" fontId="30" fillId="0" borderId="21" xfId="21" applyNumberFormat="1" applyFont="1" applyFill="1" applyBorder="1" applyAlignment="1">
      <alignment horizontal="left" wrapText="1"/>
    </xf>
    <xf numFmtId="0" fontId="31" fillId="0" borderId="21" xfId="20" applyFont="1" applyFill="1" applyBorder="1" applyAlignment="1"/>
    <xf numFmtId="0" fontId="31" fillId="0" borderId="21" xfId="20" applyFont="1" applyFill="1" applyBorder="1"/>
    <xf numFmtId="9" fontId="31" fillId="0" borderId="21" xfId="22" applyFont="1" applyFill="1" applyBorder="1" applyAlignment="1"/>
    <xf numFmtId="0" fontId="3" fillId="0" borderId="0" xfId="23" applyFont="1" applyAlignment="1">
      <alignment wrapText="1"/>
    </xf>
    <xf numFmtId="0" fontId="20" fillId="0" borderId="0" xfId="23" applyFont="1" applyAlignment="1">
      <alignment wrapText="1"/>
    </xf>
    <xf numFmtId="0" fontId="4" fillId="0" borderId="0" xfId="18" applyFont="1" applyFill="1" applyAlignment="1"/>
    <xf numFmtId="0" fontId="3" fillId="0" borderId="0" xfId="19" applyFont="1" applyFill="1" applyAlignment="1"/>
    <xf numFmtId="0" fontId="5" fillId="0" borderId="0" xfId="18" applyFont="1" applyFill="1" applyAlignment="1"/>
    <xf numFmtId="0" fontId="5" fillId="0" borderId="0" xfId="19" applyFont="1" applyFill="1" applyAlignment="1"/>
    <xf numFmtId="0" fontId="3" fillId="0" borderId="0" xfId="18" applyFont="1" applyFill="1" applyAlignment="1"/>
    <xf numFmtId="4" fontId="8" fillId="0" borderId="0" xfId="3" applyNumberFormat="1" applyFont="1" applyFill="1" applyAlignment="1">
      <alignment horizontal="right"/>
    </xf>
    <xf numFmtId="4" fontId="7" fillId="0" borderId="0" xfId="3" applyNumberFormat="1" applyFont="1" applyFill="1"/>
    <xf numFmtId="0" fontId="8" fillId="0" borderId="0" xfId="3" applyFont="1" applyFill="1" applyAlignment="1">
      <alignment horizontal="centerContinuous"/>
    </xf>
    <xf numFmtId="4" fontId="8" fillId="0" borderId="0" xfId="3" applyNumberFormat="1" applyFont="1" applyFill="1" applyAlignment="1">
      <alignment horizontal="centerContinuous"/>
    </xf>
    <xf numFmtId="0" fontId="7" fillId="0" borderId="0" xfId="3" applyFont="1" applyFill="1" applyAlignment="1">
      <alignment horizontal="centerContinuous"/>
    </xf>
    <xf numFmtId="4" fontId="7" fillId="0" borderId="0" xfId="3" applyNumberFormat="1" applyFont="1" applyFill="1" applyAlignment="1">
      <alignment horizontal="centerContinuous"/>
    </xf>
    <xf numFmtId="0" fontId="8" fillId="0" borderId="30" xfId="18" applyFont="1" applyFill="1" applyBorder="1" applyAlignment="1">
      <alignment horizontal="center" vertical="top" wrapText="1"/>
    </xf>
    <xf numFmtId="0" fontId="8" fillId="0" borderId="21" xfId="18" applyFont="1" applyFill="1" applyBorder="1" applyAlignment="1">
      <alignment horizontal="center" vertical="center"/>
    </xf>
    <xf numFmtId="3" fontId="8" fillId="0" borderId="21" xfId="18" applyNumberFormat="1" applyFont="1" applyFill="1" applyBorder="1" applyAlignment="1">
      <alignment horizontal="center" vertical="center" wrapText="1"/>
    </xf>
    <xf numFmtId="3" fontId="8" fillId="0" borderId="21" xfId="18" applyNumberFormat="1" applyFont="1" applyFill="1" applyBorder="1" applyAlignment="1">
      <alignment horizontal="center" vertical="center"/>
    </xf>
    <xf numFmtId="3" fontId="7" fillId="0" borderId="21" xfId="18" applyNumberFormat="1" applyFont="1" applyFill="1" applyBorder="1" applyAlignment="1">
      <alignment horizontal="center" vertical="center" wrapText="1"/>
    </xf>
    <xf numFmtId="3" fontId="7" fillId="0" borderId="21" xfId="18" applyNumberFormat="1" applyFont="1" applyFill="1" applyBorder="1" applyAlignment="1">
      <alignment horizontal="center" vertical="center"/>
    </xf>
    <xf numFmtId="0" fontId="7" fillId="0" borderId="21" xfId="18" applyFont="1" applyFill="1" applyBorder="1"/>
    <xf numFmtId="0" fontId="8" fillId="0" borderId="21" xfId="18" applyFont="1" applyFill="1" applyBorder="1" applyAlignment="1">
      <alignment horizontal="left"/>
    </xf>
    <xf numFmtId="0" fontId="8" fillId="0" borderId="21" xfId="18" applyFont="1" applyFill="1" applyBorder="1" applyAlignment="1" applyProtection="1">
      <alignment horizontal="left" vertical="top" wrapText="1"/>
    </xf>
    <xf numFmtId="0" fontId="8" fillId="0" borderId="0" xfId="3" applyFont="1" applyFill="1"/>
    <xf numFmtId="0" fontId="8" fillId="0" borderId="0" xfId="3" applyFont="1" applyFill="1" applyBorder="1" applyAlignment="1">
      <alignment wrapText="1"/>
    </xf>
    <xf numFmtId="4" fontId="8" fillId="0" borderId="0" xfId="3" applyNumberFormat="1" applyFont="1" applyFill="1" applyBorder="1" applyAlignment="1">
      <alignment wrapText="1"/>
    </xf>
    <xf numFmtId="0" fontId="8" fillId="0" borderId="0" xfId="18" applyFont="1" applyFill="1" applyAlignment="1"/>
    <xf numFmtId="0" fontId="8" fillId="0" borderId="0" xfId="3" applyNumberFormat="1" applyFont="1" applyFill="1" applyBorder="1" applyAlignment="1"/>
    <xf numFmtId="0" fontId="9" fillId="0" borderId="0" xfId="18" applyFont="1" applyFill="1" applyAlignment="1"/>
    <xf numFmtId="0" fontId="7" fillId="0" borderId="0" xfId="18" applyFont="1" applyFill="1" applyAlignment="1"/>
    <xf numFmtId="0" fontId="7" fillId="0" borderId="0" xfId="3" applyNumberFormat="1" applyFont="1" applyFill="1" applyBorder="1" applyAlignment="1"/>
    <xf numFmtId="0" fontId="7" fillId="0" borderId="0" xfId="18" applyFont="1" applyFill="1"/>
    <xf numFmtId="0" fontId="9" fillId="0" borderId="0" xfId="18" applyFont="1" applyFill="1"/>
    <xf numFmtId="0" fontId="7" fillId="0" borderId="0" xfId="18" applyFont="1" applyFill="1" applyBorder="1" applyAlignment="1">
      <alignment horizontal="justify" vertical="center" wrapText="1"/>
    </xf>
    <xf numFmtId="0" fontId="7" fillId="0" borderId="0" xfId="18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 wrapText="1"/>
    </xf>
    <xf numFmtId="0" fontId="8" fillId="0" borderId="0" xfId="18" applyFont="1" applyFill="1" applyBorder="1" applyAlignment="1">
      <alignment vertical="center"/>
    </xf>
    <xf numFmtId="0" fontId="9" fillId="0" borderId="0" xfId="18" applyFont="1" applyFill="1" applyBorder="1" applyAlignment="1">
      <alignment vertical="center"/>
    </xf>
    <xf numFmtId="0" fontId="9" fillId="0" borderId="0" xfId="0" applyFont="1" applyFill="1" applyAlignment="1"/>
    <xf numFmtId="0" fontId="7" fillId="0" borderId="0" xfId="0" applyFont="1" applyAlignment="1" applyProtection="1">
      <alignment wrapText="1"/>
    </xf>
    <xf numFmtId="0" fontId="8" fillId="0" borderId="31" xfId="26" applyFont="1" applyFill="1" applyBorder="1" applyAlignment="1" applyProtection="1">
      <alignment horizontal="center" vertical="center" wrapText="1"/>
    </xf>
    <xf numFmtId="0" fontId="8" fillId="0" borderId="21" xfId="26" applyFont="1" applyFill="1" applyBorder="1" applyAlignment="1" applyProtection="1">
      <alignment horizontal="center" vertical="center" wrapText="1"/>
    </xf>
    <xf numFmtId="0" fontId="8" fillId="0" borderId="21" xfId="26" applyFont="1" applyFill="1" applyBorder="1" applyAlignment="1" applyProtection="1">
      <alignment vertical="center" wrapText="1"/>
    </xf>
    <xf numFmtId="3" fontId="8" fillId="0" borderId="21" xfId="26" applyNumberFormat="1" applyFont="1" applyFill="1" applyBorder="1" applyAlignment="1" applyProtection="1">
      <alignment vertical="center" wrapText="1"/>
    </xf>
    <xf numFmtId="0" fontId="7" fillId="0" borderId="0" xfId="18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0" fontId="9" fillId="0" borderId="0" xfId="18" applyFont="1" applyBorder="1" applyAlignment="1">
      <alignment vertical="center" wrapText="1"/>
    </xf>
    <xf numFmtId="0" fontId="7" fillId="0" borderId="0" xfId="4" applyFont="1" applyFill="1"/>
    <xf numFmtId="0" fontId="8" fillId="0" borderId="0" xfId="4" applyFont="1" applyFill="1" applyAlignment="1">
      <alignment horizontal="right"/>
    </xf>
    <xf numFmtId="0" fontId="7" fillId="0" borderId="0" xfId="4" applyFont="1" applyFill="1" applyAlignment="1">
      <alignment horizontal="centerContinuous"/>
    </xf>
    <xf numFmtId="0" fontId="8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Continuous"/>
    </xf>
    <xf numFmtId="0" fontId="37" fillId="0" borderId="0" xfId="4" applyFont="1" applyFill="1" applyAlignment="1">
      <alignment horizontal="centerContinuous"/>
    </xf>
    <xf numFmtId="0" fontId="7" fillId="0" borderId="0" xfId="4" applyFont="1" applyFill="1" applyAlignme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21" fillId="0" borderId="0" xfId="0" applyFont="1" applyAlignment="1">
      <alignment horizontal="center" vertical="center"/>
    </xf>
    <xf numFmtId="0" fontId="6" fillId="0" borderId="0" xfId="0" applyFont="1" applyFill="1"/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33" fillId="0" borderId="0" xfId="2" applyFont="1" applyFill="1"/>
    <xf numFmtId="0" fontId="20" fillId="0" borderId="0" xfId="2" applyFont="1" applyFill="1"/>
    <xf numFmtId="0" fontId="31" fillId="0" borderId="0" xfId="2" applyFont="1" applyFill="1"/>
    <xf numFmtId="0" fontId="4" fillId="0" borderId="0" xfId="2" applyFont="1" applyFill="1" applyAlignment="1"/>
    <xf numFmtId="0" fontId="5" fillId="0" borderId="0" xfId="2" applyFont="1" applyFill="1" applyAlignment="1"/>
    <xf numFmtId="0" fontId="3" fillId="0" borderId="0" xfId="2" applyFont="1" applyFill="1" applyAlignment="1"/>
    <xf numFmtId="0" fontId="5" fillId="0" borderId="0" xfId="2" applyFont="1" applyFill="1"/>
    <xf numFmtId="0" fontId="3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/>
    <xf numFmtId="0" fontId="3" fillId="0" borderId="0" xfId="2" applyFont="1" applyFill="1" applyBorder="1" applyAlignment="1">
      <alignment vertical="center"/>
    </xf>
    <xf numFmtId="0" fontId="39" fillId="0" borderId="0" xfId="4" applyFont="1" applyFill="1"/>
    <xf numFmtId="0" fontId="39" fillId="0" borderId="0" xfId="4" applyFont="1" applyFill="1" applyAlignment="1">
      <alignment horizontal="center"/>
    </xf>
    <xf numFmtId="0" fontId="41" fillId="0" borderId="0" xfId="3" applyFont="1" applyFill="1" applyAlignment="1"/>
    <xf numFmtId="0" fontId="41" fillId="0" borderId="0" xfId="3" applyFont="1" applyFill="1" applyBorder="1" applyAlignment="1">
      <alignment vertical="center" wrapText="1"/>
    </xf>
    <xf numFmtId="0" fontId="41" fillId="0" borderId="0" xfId="28" applyFont="1" applyFill="1"/>
    <xf numFmtId="0" fontId="41" fillId="0" borderId="0" xfId="28" applyFont="1" applyFill="1" applyAlignment="1">
      <alignment horizontal="center"/>
    </xf>
    <xf numFmtId="0" fontId="40" fillId="0" borderId="0" xfId="28" applyFont="1" applyFill="1" applyAlignment="1">
      <alignment horizontal="center" wrapText="1"/>
    </xf>
    <xf numFmtId="0" fontId="40" fillId="0" borderId="21" xfId="28" applyFont="1" applyFill="1" applyBorder="1" applyAlignment="1">
      <alignment horizontal="center" wrapText="1"/>
    </xf>
    <xf numFmtId="0" fontId="40" fillId="0" borderId="0" xfId="28" applyFont="1" applyFill="1"/>
    <xf numFmtId="0" fontId="40" fillId="0" borderId="21" xfId="28" applyFont="1" applyFill="1" applyBorder="1" applyAlignment="1">
      <alignment horizontal="center"/>
    </xf>
    <xf numFmtId="0" fontId="40" fillId="0" borderId="21" xfId="28" applyFont="1" applyFill="1" applyBorder="1"/>
    <xf numFmtId="3" fontId="40" fillId="0" borderId="21" xfId="28" applyNumberFormat="1" applyFont="1" applyFill="1" applyBorder="1" applyAlignment="1">
      <alignment horizontal="center" wrapText="1"/>
    </xf>
    <xf numFmtId="0" fontId="41" fillId="0" borderId="21" xfId="28" applyFont="1" applyFill="1" applyBorder="1" applyAlignment="1">
      <alignment horizontal="center"/>
    </xf>
    <xf numFmtId="0" fontId="41" fillId="0" borderId="21" xfId="28" applyFont="1" applyFill="1" applyBorder="1"/>
    <xf numFmtId="3" fontId="41" fillId="0" borderId="21" xfId="28" applyNumberFormat="1" applyFont="1" applyFill="1" applyBorder="1"/>
    <xf numFmtId="0" fontId="40" fillId="0" borderId="21" xfId="28" applyFont="1" applyFill="1" applyBorder="1" applyAlignment="1">
      <alignment wrapText="1"/>
    </xf>
    <xf numFmtId="3" fontId="40" fillId="0" borderId="21" xfId="28" applyNumberFormat="1" applyFont="1" applyFill="1" applyBorder="1"/>
    <xf numFmtId="0" fontId="41" fillId="0" borderId="21" xfId="28" applyFont="1" applyFill="1" applyBorder="1" applyAlignment="1">
      <alignment wrapText="1"/>
    </xf>
    <xf numFmtId="0" fontId="41" fillId="0" borderId="0" xfId="10" applyFont="1" applyFill="1"/>
    <xf numFmtId="0" fontId="39" fillId="0" borderId="0" xfId="10" applyFont="1" applyFill="1"/>
    <xf numFmtId="0" fontId="39" fillId="0" borderId="0" xfId="3" applyFont="1" applyFill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167" fontId="0" fillId="0" borderId="0" xfId="0" applyNumberFormat="1"/>
    <xf numFmtId="0" fontId="7" fillId="0" borderId="0" xfId="5" applyFont="1" applyFill="1"/>
    <xf numFmtId="0" fontId="8" fillId="0" borderId="21" xfId="4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horizontal="center" wrapText="1"/>
    </xf>
    <xf numFmtId="3" fontId="8" fillId="0" borderId="21" xfId="5" applyNumberFormat="1" applyFont="1" applyFill="1" applyBorder="1" applyAlignment="1">
      <alignment horizontal="center" wrapText="1"/>
    </xf>
    <xf numFmtId="3" fontId="8" fillId="0" borderId="18" xfId="29" applyNumberFormat="1" applyFont="1" applyFill="1" applyBorder="1" applyAlignment="1">
      <alignment horizontal="center" wrapText="1"/>
    </xf>
    <xf numFmtId="3" fontId="8" fillId="0" borderId="18" xfId="29" applyNumberFormat="1" applyFont="1" applyFill="1" applyBorder="1"/>
    <xf numFmtId="3" fontId="8" fillId="0" borderId="21" xfId="29" applyNumberFormat="1" applyFont="1" applyFill="1" applyBorder="1"/>
    <xf numFmtId="3" fontId="8" fillId="0" borderId="21" xfId="29" applyNumberFormat="1" applyFont="1" applyFill="1" applyBorder="1" applyAlignment="1"/>
    <xf numFmtId="3" fontId="7" fillId="0" borderId="21" xfId="29" applyNumberFormat="1" applyFont="1" applyFill="1" applyBorder="1" applyAlignment="1"/>
    <xf numFmtId="3" fontId="7" fillId="0" borderId="21" xfId="29" applyNumberFormat="1" applyFont="1" applyFill="1" applyBorder="1"/>
    <xf numFmtId="3" fontId="7" fillId="0" borderId="21" xfId="29" applyNumberFormat="1" applyFont="1" applyFill="1" applyBorder="1" applyAlignment="1">
      <alignment horizontal="right"/>
    </xf>
    <xf numFmtId="0" fontId="7" fillId="0" borderId="21" xfId="29" applyFont="1" applyFill="1" applyBorder="1" applyAlignment="1">
      <alignment wrapText="1"/>
    </xf>
    <xf numFmtId="0" fontId="7" fillId="0" borderId="0" xfId="5" applyFont="1" applyFill="1" applyAlignment="1">
      <alignment wrapText="1"/>
    </xf>
    <xf numFmtId="0" fontId="7" fillId="0" borderId="0" xfId="5" applyFont="1" applyFill="1" applyAlignment="1"/>
    <xf numFmtId="0" fontId="20" fillId="0" borderId="0" xfId="0" applyFont="1"/>
    <xf numFmtId="0" fontId="31" fillId="0" borderId="0" xfId="0" applyFont="1" applyAlignment="1">
      <alignment horizontal="right"/>
    </xf>
    <xf numFmtId="0" fontId="8" fillId="0" borderId="24" xfId="4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wrapText="1"/>
    </xf>
    <xf numFmtId="0" fontId="7" fillId="0" borderId="21" xfId="17" applyFont="1" applyFill="1" applyBorder="1" applyAlignment="1">
      <alignment vertical="center" wrapText="1"/>
    </xf>
    <xf numFmtId="0" fontId="7" fillId="0" borderId="21" xfId="0" applyFont="1" applyFill="1" applyBorder="1" applyAlignment="1">
      <alignment wrapText="1"/>
    </xf>
    <xf numFmtId="0" fontId="7" fillId="0" borderId="21" xfId="29" applyFont="1" applyFill="1" applyBorder="1" applyAlignment="1">
      <alignment horizontal="left" wrapText="1"/>
    </xf>
    <xf numFmtId="3" fontId="7" fillId="0" borderId="21" xfId="0" applyNumberFormat="1" applyFont="1" applyFill="1" applyBorder="1"/>
    <xf numFmtId="0" fontId="21" fillId="0" borderId="21" xfId="0" applyFont="1" applyBorder="1"/>
    <xf numFmtId="3" fontId="21" fillId="0" borderId="21" xfId="0" applyNumberFormat="1" applyFont="1" applyBorder="1"/>
    <xf numFmtId="0" fontId="8" fillId="0" borderId="21" xfId="18" applyFont="1" applyFill="1" applyBorder="1" applyAlignment="1">
      <alignment horizontal="center" vertical="center" wrapText="1"/>
    </xf>
    <xf numFmtId="3" fontId="11" fillId="0" borderId="0" xfId="13" applyNumberFormat="1" applyFont="1" applyBorder="1" applyAlignment="1">
      <alignment horizontal="center" vertical="center" wrapText="1"/>
    </xf>
    <xf numFmtId="3" fontId="8" fillId="0" borderId="0" xfId="13" applyNumberFormat="1" applyFont="1" applyFill="1" applyBorder="1" applyAlignment="1">
      <alignment horizontal="center" vertical="center" wrapText="1"/>
    </xf>
    <xf numFmtId="3" fontId="8" fillId="0" borderId="0" xfId="14" applyNumberFormat="1" applyFont="1" applyFill="1" applyBorder="1" applyAlignment="1">
      <alignment horizontal="center" wrapText="1"/>
    </xf>
    <xf numFmtId="3" fontId="8" fillId="0" borderId="21" xfId="13" applyNumberFormat="1" applyFont="1" applyFill="1" applyBorder="1" applyAlignment="1">
      <alignment horizontal="center" vertical="center" wrapText="1"/>
    </xf>
    <xf numFmtId="3" fontId="7" fillId="0" borderId="21" xfId="13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13" applyNumberFormat="1" applyFont="1" applyFill="1" applyBorder="1" applyAlignment="1">
      <alignment horizontal="center" vertical="center" wrapText="1"/>
    </xf>
    <xf numFmtId="3" fontId="7" fillId="0" borderId="21" xfId="13" applyNumberFormat="1" applyFont="1" applyFill="1" applyBorder="1" applyAlignment="1" applyProtection="1">
      <alignment horizontal="center" vertical="center" wrapText="1"/>
    </xf>
    <xf numFmtId="3" fontId="7" fillId="0" borderId="21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12" applyFont="1" applyFill="1" applyAlignment="1"/>
    <xf numFmtId="0" fontId="9" fillId="0" borderId="0" xfId="12" applyFont="1" applyFill="1" applyAlignment="1"/>
    <xf numFmtId="0" fontId="7" fillId="0" borderId="0" xfId="12" applyFont="1" applyFill="1" applyAlignment="1"/>
    <xf numFmtId="0" fontId="4" fillId="3" borderId="0" xfId="31" applyFont="1" applyFill="1" applyAlignment="1">
      <alignment wrapText="1"/>
    </xf>
    <xf numFmtId="0" fontId="3" fillId="3" borderId="0" xfId="31" applyFont="1" applyFill="1" applyAlignment="1"/>
    <xf numFmtId="0" fontId="4" fillId="3" borderId="0" xfId="31" applyFont="1" applyFill="1" applyAlignment="1">
      <alignment horizontal="right"/>
    </xf>
    <xf numFmtId="49" fontId="4" fillId="3" borderId="0" xfId="31" applyNumberFormat="1" applyFont="1" applyFill="1" applyAlignment="1">
      <alignment wrapText="1"/>
    </xf>
    <xf numFmtId="0" fontId="3" fillId="3" borderId="0" xfId="31" applyFont="1" applyFill="1" applyAlignment="1">
      <alignment wrapText="1"/>
    </xf>
    <xf numFmtId="0" fontId="4" fillId="3" borderId="0" xfId="31" applyFont="1" applyFill="1" applyAlignment="1"/>
    <xf numFmtId="0" fontId="4" fillId="3" borderId="0" xfId="31" applyFont="1" applyFill="1" applyAlignment="1">
      <alignment horizontal="centerContinuous" wrapText="1"/>
    </xf>
    <xf numFmtId="0" fontId="4" fillId="3" borderId="0" xfId="31" applyFont="1" applyFill="1" applyBorder="1" applyAlignment="1">
      <alignment horizontal="centerContinuous" wrapText="1"/>
    </xf>
    <xf numFmtId="49" fontId="4" fillId="3" borderId="21" xfId="31" applyNumberFormat="1" applyFont="1" applyFill="1" applyBorder="1" applyAlignment="1" applyProtection="1">
      <alignment horizontal="center" vertical="center" wrapText="1"/>
      <protection locked="0"/>
    </xf>
    <xf numFmtId="1" fontId="30" fillId="3" borderId="21" xfId="31" applyNumberFormat="1" applyFont="1" applyFill="1" applyBorder="1" applyAlignment="1" applyProtection="1">
      <alignment horizontal="center" vertical="center"/>
    </xf>
    <xf numFmtId="0" fontId="4" fillId="3" borderId="21" xfId="31" applyFont="1" applyFill="1" applyBorder="1" applyAlignment="1" applyProtection="1">
      <alignment horizontal="center" vertical="center"/>
    </xf>
    <xf numFmtId="0" fontId="4" fillId="3" borderId="21" xfId="31" applyFont="1" applyFill="1" applyBorder="1" applyAlignment="1" applyProtection="1">
      <alignment horizontal="center" vertical="center" wrapText="1"/>
    </xf>
    <xf numFmtId="0" fontId="35" fillId="3" borderId="21" xfId="31" applyFont="1" applyFill="1" applyBorder="1" applyAlignment="1" applyProtection="1">
      <alignment vertical="justify" wrapText="1"/>
      <protection hidden="1"/>
    </xf>
    <xf numFmtId="3" fontId="3" fillId="3" borderId="21" xfId="31" applyNumberFormat="1" applyFont="1" applyFill="1" applyBorder="1" applyAlignment="1" applyProtection="1">
      <alignment wrapText="1"/>
      <protection hidden="1"/>
    </xf>
    <xf numFmtId="1" fontId="4" fillId="3" borderId="21" xfId="31" applyNumberFormat="1" applyFont="1" applyFill="1" applyBorder="1" applyAlignment="1" applyProtection="1">
      <alignment vertical="top" wrapText="1"/>
    </xf>
    <xf numFmtId="3" fontId="30" fillId="3" borderId="21" xfId="31" applyNumberFormat="1" applyFont="1" applyFill="1" applyBorder="1" applyAlignment="1" applyProtection="1">
      <alignment wrapText="1"/>
      <protection hidden="1"/>
    </xf>
    <xf numFmtId="3" fontId="4" fillId="3" borderId="21" xfId="31" applyNumberFormat="1" applyFont="1" applyFill="1" applyBorder="1" applyAlignment="1" applyProtection="1">
      <alignment wrapText="1"/>
      <protection hidden="1"/>
    </xf>
    <xf numFmtId="1" fontId="3" fillId="3" borderId="21" xfId="31" applyNumberFormat="1" applyFont="1" applyFill="1" applyBorder="1" applyAlignment="1" applyProtection="1">
      <alignment vertical="top" wrapText="1"/>
    </xf>
    <xf numFmtId="3" fontId="32" fillId="3" borderId="21" xfId="31" applyNumberFormat="1" applyFont="1" applyFill="1" applyBorder="1" applyAlignment="1" applyProtection="1">
      <alignment wrapText="1"/>
      <protection hidden="1"/>
    </xf>
    <xf numFmtId="1" fontId="30" fillId="3" borderId="21" xfId="31" applyNumberFormat="1" applyFont="1" applyFill="1" applyBorder="1" applyAlignment="1" applyProtection="1">
      <alignment vertical="top" wrapText="1"/>
    </xf>
    <xf numFmtId="1" fontId="32" fillId="3" borderId="21" xfId="31" applyNumberFormat="1" applyFont="1" applyFill="1" applyBorder="1" applyAlignment="1" applyProtection="1">
      <alignment vertical="top" wrapText="1"/>
    </xf>
    <xf numFmtId="1" fontId="30" fillId="3" borderId="21" xfId="31" applyNumberFormat="1" applyFont="1" applyFill="1" applyBorder="1" applyAlignment="1" applyProtection="1">
      <alignment vertical="top" wrapText="1"/>
      <protection hidden="1"/>
    </xf>
    <xf numFmtId="0" fontId="32" fillId="3" borderId="21" xfId="31" applyNumberFormat="1" applyFont="1" applyFill="1" applyBorder="1" applyAlignment="1" applyProtection="1">
      <alignment vertical="top" wrapText="1"/>
    </xf>
    <xf numFmtId="1" fontId="31" fillId="3" borderId="21" xfId="31" applyNumberFormat="1" applyFont="1" applyFill="1" applyBorder="1" applyAlignment="1" applyProtection="1">
      <alignment vertical="top" wrapText="1"/>
    </xf>
    <xf numFmtId="3" fontId="31" fillId="3" borderId="21" xfId="31" applyNumberFormat="1" applyFont="1" applyFill="1" applyBorder="1" applyAlignment="1" applyProtection="1">
      <alignment wrapText="1"/>
      <protection hidden="1"/>
    </xf>
    <xf numFmtId="1" fontId="20" fillId="3" borderId="21" xfId="31" applyNumberFormat="1" applyFont="1" applyFill="1" applyBorder="1" applyAlignment="1" applyProtection="1">
      <alignment vertical="top" wrapText="1"/>
    </xf>
    <xf numFmtId="3" fontId="20" fillId="3" borderId="21" xfId="31" applyNumberFormat="1" applyFont="1" applyFill="1" applyBorder="1" applyAlignment="1" applyProtection="1">
      <alignment wrapText="1"/>
      <protection hidden="1"/>
    </xf>
    <xf numFmtId="0" fontId="4" fillId="3" borderId="0" xfId="31" applyFont="1" applyFill="1" applyBorder="1" applyAlignment="1">
      <alignment horizontal="center" wrapText="1"/>
    </xf>
    <xf numFmtId="0" fontId="3" fillId="3" borderId="0" xfId="31" applyFont="1" applyFill="1" applyAlignment="1">
      <alignment horizontal="center"/>
    </xf>
    <xf numFmtId="49" fontId="4" fillId="3" borderId="21" xfId="31" applyNumberFormat="1" applyFont="1" applyFill="1" applyBorder="1" applyAlignment="1" applyProtection="1">
      <alignment horizontal="center" vertical="center" wrapText="1"/>
    </xf>
    <xf numFmtId="49" fontId="35" fillId="3" borderId="21" xfId="31" applyNumberFormat="1" applyFont="1" applyFill="1" applyBorder="1" applyAlignment="1" applyProtection="1">
      <alignment horizontal="center" vertical="center" wrapText="1"/>
      <protection hidden="1"/>
    </xf>
    <xf numFmtId="49" fontId="30" fillId="3" borderId="21" xfId="31" applyNumberFormat="1" applyFont="1" applyFill="1" applyBorder="1" applyAlignment="1" applyProtection="1">
      <alignment horizontal="center" vertical="center" wrapText="1"/>
      <protection hidden="1"/>
    </xf>
    <xf numFmtId="49" fontId="3" fillId="3" borderId="21" xfId="31" applyNumberFormat="1" applyFont="1" applyFill="1" applyBorder="1" applyAlignment="1" applyProtection="1">
      <alignment horizontal="center" vertical="center" wrapText="1"/>
    </xf>
    <xf numFmtId="49" fontId="32" fillId="3" borderId="21" xfId="31" applyNumberFormat="1" applyFont="1" applyFill="1" applyBorder="1" applyAlignment="1" applyProtection="1">
      <alignment horizontal="center" vertical="center" wrapText="1"/>
    </xf>
    <xf numFmtId="49" fontId="30" fillId="3" borderId="21" xfId="31" applyNumberFormat="1" applyFont="1" applyFill="1" applyBorder="1" applyAlignment="1" applyProtection="1">
      <alignment horizontal="center" vertical="center" wrapText="1"/>
    </xf>
    <xf numFmtId="49" fontId="31" fillId="3" borderId="21" xfId="31" applyNumberFormat="1" applyFont="1" applyFill="1" applyBorder="1" applyAlignment="1" applyProtection="1">
      <alignment horizontal="center" vertical="center" wrapText="1"/>
    </xf>
    <xf numFmtId="49" fontId="20" fillId="3" borderId="21" xfId="31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5" fillId="0" borderId="2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0" fontId="7" fillId="0" borderId="21" xfId="0" applyFont="1" applyBorder="1"/>
    <xf numFmtId="3" fontId="15" fillId="0" borderId="21" xfId="0" applyNumberFormat="1" applyFont="1" applyBorder="1"/>
    <xf numFmtId="3" fontId="19" fillId="5" borderId="21" xfId="0" applyNumberFormat="1" applyFont="1" applyFill="1" applyBorder="1" applyProtection="1">
      <protection locked="0"/>
    </xf>
    <xf numFmtId="0" fontId="19" fillId="6" borderId="21" xfId="0" applyFont="1" applyFill="1" applyBorder="1"/>
    <xf numFmtId="0" fontId="7" fillId="6" borderId="21" xfId="0" applyFont="1" applyFill="1" applyBorder="1"/>
    <xf numFmtId="0" fontId="15" fillId="6" borderId="21" xfId="0" applyFont="1" applyFill="1" applyBorder="1"/>
    <xf numFmtId="0" fontId="8" fillId="0" borderId="21" xfId="0" applyFont="1" applyFill="1" applyBorder="1"/>
    <xf numFmtId="0" fontId="8" fillId="0" borderId="21" xfId="0" applyFont="1" applyBorder="1"/>
    <xf numFmtId="0" fontId="19" fillId="0" borderId="0" xfId="0" applyFont="1" applyBorder="1"/>
    <xf numFmtId="0" fontId="8" fillId="0" borderId="0" xfId="0" applyFont="1" applyBorder="1"/>
    <xf numFmtId="0" fontId="15" fillId="0" borderId="0" xfId="0" applyFont="1" applyBorder="1"/>
    <xf numFmtId="0" fontId="7" fillId="0" borderId="0" xfId="18" applyFont="1"/>
    <xf numFmtId="3" fontId="7" fillId="0" borderId="0" xfId="18" applyNumberFormat="1" applyFont="1" applyFill="1"/>
    <xf numFmtId="0" fontId="9" fillId="0" borderId="0" xfId="18" applyFont="1"/>
    <xf numFmtId="0" fontId="7" fillId="0" borderId="0" xfId="27" applyFont="1"/>
    <xf numFmtId="0" fontId="7" fillId="0" borderId="0" xfId="27" applyFont="1" applyFill="1"/>
    <xf numFmtId="0" fontId="7" fillId="0" borderId="0" xfId="12" applyFont="1" applyFill="1"/>
    <xf numFmtId="0" fontId="8" fillId="0" borderId="0" xfId="12" applyFont="1" applyFill="1"/>
    <xf numFmtId="0" fontId="9" fillId="0" borderId="0" xfId="12" applyFont="1" applyFill="1"/>
    <xf numFmtId="0" fontId="38" fillId="0" borderId="0" xfId="4" applyFont="1" applyFill="1"/>
    <xf numFmtId="0" fontId="7" fillId="0" borderId="0" xfId="4" applyFont="1" applyBorder="1" applyAlignment="1">
      <alignment vertical="center" wrapText="1"/>
    </xf>
    <xf numFmtId="0" fontId="9" fillId="0" borderId="0" xfId="4" applyFont="1" applyBorder="1" applyAlignment="1">
      <alignment vertical="center" wrapText="1"/>
    </xf>
    <xf numFmtId="3" fontId="41" fillId="0" borderId="0" xfId="28" applyNumberFormat="1" applyFont="1" applyFill="1"/>
    <xf numFmtId="0" fontId="41" fillId="0" borderId="0" xfId="10" applyFont="1" applyFill="1" applyAlignment="1"/>
    <xf numFmtId="0" fontId="39" fillId="0" borderId="0" xfId="10" applyFont="1" applyFill="1" applyAlignment="1">
      <alignment horizontal="left"/>
    </xf>
    <xf numFmtId="0" fontId="41" fillId="0" borderId="0" xfId="10" applyFont="1" applyFill="1" applyAlignment="1">
      <alignment horizontal="left"/>
    </xf>
    <xf numFmtId="0" fontId="39" fillId="0" borderId="0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41" fillId="0" borderId="0" xfId="4" applyFont="1" applyFill="1" applyAlignment="1"/>
    <xf numFmtId="0" fontId="8" fillId="0" borderId="18" xfId="4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wrapText="1"/>
    </xf>
    <xf numFmtId="0" fontId="8" fillId="0" borderId="21" xfId="29" applyFont="1" applyFill="1" applyBorder="1" applyAlignment="1">
      <alignment wrapText="1"/>
    </xf>
    <xf numFmtId="0" fontId="8" fillId="0" borderId="21" xfId="5" applyFont="1" applyFill="1" applyBorder="1" applyAlignment="1">
      <alignment wrapText="1"/>
    </xf>
    <xf numFmtId="0" fontId="7" fillId="0" borderId="21" xfId="4" applyFont="1" applyFill="1" applyBorder="1" applyAlignment="1">
      <alignment horizontal="left" wrapText="1"/>
    </xf>
    <xf numFmtId="0" fontId="7" fillId="0" borderId="21" xfId="4" applyFont="1" applyFill="1" applyBorder="1" applyAlignment="1">
      <alignment wrapText="1"/>
    </xf>
    <xf numFmtId="0" fontId="8" fillId="0" borderId="21" xfId="4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21" fillId="0" borderId="0" xfId="19" applyNumberFormat="1" applyFont="1" applyAlignment="1">
      <alignment horizontal="right"/>
    </xf>
    <xf numFmtId="0" fontId="8" fillId="0" borderId="21" xfId="13" applyNumberFormat="1" applyFont="1" applyFill="1" applyBorder="1" applyAlignment="1">
      <alignment horizontal="center" vertical="center" wrapText="1"/>
    </xf>
    <xf numFmtId="0" fontId="8" fillId="0" borderId="21" xfId="18" applyFont="1" applyFill="1" applyBorder="1" applyAlignment="1">
      <alignment horizontal="left" vertical="top" wrapText="1"/>
    </xf>
    <xf numFmtId="0" fontId="7" fillId="0" borderId="21" xfId="18" applyFont="1" applyFill="1" applyBorder="1" applyAlignment="1">
      <alignment horizontal="left" vertical="top" wrapText="1"/>
    </xf>
    <xf numFmtId="0" fontId="7" fillId="0" borderId="21" xfId="18" applyFont="1" applyFill="1" applyBorder="1" applyAlignment="1" applyProtection="1">
      <alignment horizontal="left" vertical="top" wrapText="1"/>
    </xf>
    <xf numFmtId="2" fontId="7" fillId="0" borderId="21" xfId="18" applyNumberFormat="1" applyFont="1" applyFill="1" applyBorder="1" applyAlignment="1">
      <alignment horizontal="left" vertical="top" wrapText="1"/>
    </xf>
    <xf numFmtId="2" fontId="8" fillId="0" borderId="21" xfId="18" applyNumberFormat="1" applyFont="1" applyFill="1" applyBorder="1" applyAlignment="1">
      <alignment horizontal="left" vertical="top" wrapText="1"/>
    </xf>
    <xf numFmtId="0" fontId="11" fillId="0" borderId="0" xfId="25" applyFont="1" applyFill="1" applyAlignment="1">
      <alignment vertical="center" wrapText="1"/>
    </xf>
    <xf numFmtId="0" fontId="11" fillId="0" borderId="0" xfId="25" applyFont="1" applyFill="1" applyAlignment="1">
      <alignment horizontal="center" vertical="center"/>
    </xf>
    <xf numFmtId="3" fontId="11" fillId="0" borderId="0" xfId="25" applyNumberFormat="1" applyFont="1" applyFill="1" applyAlignment="1">
      <alignment horizontal="center" vertical="center"/>
    </xf>
    <xf numFmtId="0" fontId="7" fillId="0" borderId="0" xfId="19" applyFont="1" applyFill="1" applyAlignment="1">
      <alignment horizontal="left"/>
    </xf>
    <xf numFmtId="0" fontId="7" fillId="0" borderId="0" xfId="19" applyNumberFormat="1" applyFont="1" applyFill="1" applyAlignment="1">
      <alignment wrapText="1"/>
    </xf>
    <xf numFmtId="3" fontId="8" fillId="0" borderId="0" xfId="19" applyNumberFormat="1" applyFont="1" applyFill="1" applyAlignment="1">
      <alignment horizontal="right"/>
    </xf>
    <xf numFmtId="3" fontId="7" fillId="0" borderId="0" xfId="19" applyNumberFormat="1" applyFont="1" applyFill="1"/>
    <xf numFmtId="0" fontId="8" fillId="0" borderId="0" xfId="19" applyFont="1" applyFill="1" applyAlignment="1">
      <alignment horizontal="centerContinuous"/>
    </xf>
    <xf numFmtId="0" fontId="8" fillId="0" borderId="0" xfId="19" applyNumberFormat="1" applyFont="1" applyFill="1" applyAlignment="1">
      <alignment horizontal="centerContinuous" wrapText="1"/>
    </xf>
    <xf numFmtId="3" fontId="8" fillId="0" borderId="0" xfId="19" applyNumberFormat="1" applyFont="1" applyFill="1" applyAlignment="1">
      <alignment horizontal="centerContinuous"/>
    </xf>
    <xf numFmtId="0" fontId="8" fillId="0" borderId="37" xfId="25" applyFont="1" applyFill="1" applyBorder="1" applyAlignment="1">
      <alignment horizontal="center" vertical="center" wrapText="1"/>
    </xf>
    <xf numFmtId="49" fontId="8" fillId="0" borderId="37" xfId="25" applyNumberFormat="1" applyFont="1" applyFill="1" applyBorder="1" applyAlignment="1">
      <alignment horizontal="center" vertical="center" wrapText="1"/>
    </xf>
    <xf numFmtId="3" fontId="8" fillId="0" borderId="37" xfId="25" applyNumberFormat="1" applyFont="1" applyFill="1" applyBorder="1" applyAlignment="1">
      <alignment horizontal="center" vertical="center" wrapText="1"/>
    </xf>
    <xf numFmtId="0" fontId="22" fillId="0" borderId="21" xfId="25" applyFont="1" applyFill="1" applyBorder="1" applyAlignment="1">
      <alignment vertical="center" wrapText="1"/>
    </xf>
    <xf numFmtId="0" fontId="22" fillId="0" borderId="21" xfId="25" applyFont="1" applyFill="1" applyBorder="1" applyAlignment="1">
      <alignment vertical="center"/>
    </xf>
    <xf numFmtId="3" fontId="22" fillId="0" borderId="21" xfId="25" applyNumberFormat="1" applyFont="1" applyFill="1" applyBorder="1" applyAlignment="1">
      <alignment vertical="center"/>
    </xf>
    <xf numFmtId="0" fontId="22" fillId="0" borderId="21" xfId="25" applyFont="1" applyFill="1" applyBorder="1" applyAlignment="1">
      <alignment horizontal="left" vertical="center" indent="15"/>
    </xf>
    <xf numFmtId="3" fontId="22" fillId="0" borderId="21" xfId="25" applyNumberFormat="1" applyFont="1" applyFill="1" applyBorder="1" applyAlignment="1">
      <alignment horizontal="left" vertical="center" indent="15"/>
    </xf>
    <xf numFmtId="0" fontId="11" fillId="0" borderId="21" xfId="25" applyFont="1" applyFill="1" applyBorder="1" applyAlignment="1">
      <alignment vertical="center" wrapText="1"/>
    </xf>
    <xf numFmtId="0" fontId="11" fillId="0" borderId="21" xfId="25" applyFont="1" applyFill="1" applyBorder="1" applyAlignment="1">
      <alignment horizontal="center" vertical="center"/>
    </xf>
    <xf numFmtId="3" fontId="11" fillId="0" borderId="21" xfId="25" applyNumberFormat="1" applyFont="1" applyFill="1" applyBorder="1" applyAlignment="1">
      <alignment horizontal="right" vertical="center"/>
    </xf>
    <xf numFmtId="0" fontId="22" fillId="0" borderId="21" xfId="25" applyFont="1" applyFill="1" applyBorder="1" applyAlignment="1">
      <alignment horizontal="right" vertical="center"/>
    </xf>
    <xf numFmtId="3" fontId="22" fillId="0" borderId="21" xfId="25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left"/>
    </xf>
    <xf numFmtId="0" fontId="6" fillId="0" borderId="0" xfId="4" applyFont="1" applyFill="1"/>
    <xf numFmtId="0" fontId="6" fillId="0" borderId="0" xfId="4" applyFont="1"/>
    <xf numFmtId="0" fontId="21" fillId="0" borderId="0" xfId="4" applyFont="1" applyFill="1" applyAlignment="1">
      <alignment horizontal="right"/>
    </xf>
    <xf numFmtId="0" fontId="21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6" fillId="0" borderId="0" xfId="4" applyFont="1" applyAlignment="1">
      <alignment horizontal="right"/>
    </xf>
    <xf numFmtId="0" fontId="21" fillId="0" borderId="0" xfId="4" applyFont="1" applyAlignment="1"/>
    <xf numFmtId="0" fontId="6" fillId="0" borderId="0" xfId="3" applyFont="1" applyBorder="1" applyAlignment="1"/>
    <xf numFmtId="0" fontId="6" fillId="0" borderId="0" xfId="3" applyFont="1" applyAlignment="1"/>
    <xf numFmtId="0" fontId="42" fillId="0" borderId="0" xfId="4" applyFont="1" applyAlignment="1"/>
    <xf numFmtId="0" fontId="6" fillId="0" borderId="0" xfId="4" applyFont="1" applyAlignment="1"/>
    <xf numFmtId="0" fontId="42" fillId="0" borderId="0" xfId="4" applyFont="1"/>
    <xf numFmtId="0" fontId="6" fillId="0" borderId="0" xfId="3" applyFont="1" applyFill="1" applyBorder="1" applyAlignment="1">
      <alignment horizontal="justify" vertical="center" wrapText="1"/>
    </xf>
    <xf numFmtId="0" fontId="6" fillId="0" borderId="0" xfId="3" applyFont="1" applyFill="1"/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Alignment="1"/>
    <xf numFmtId="0" fontId="42" fillId="0" borderId="0" xfId="3" applyFont="1" applyFill="1" applyBorder="1" applyAlignment="1">
      <alignment vertical="center" wrapText="1"/>
    </xf>
    <xf numFmtId="0" fontId="42" fillId="0" borderId="0" xfId="3" applyFont="1" applyFill="1" applyAlignment="1"/>
    <xf numFmtId="0" fontId="21" fillId="0" borderId="0" xfId="3" applyFont="1" applyFill="1" applyBorder="1" applyAlignment="1">
      <alignment vertical="center"/>
    </xf>
    <xf numFmtId="0" fontId="21" fillId="0" borderId="0" xfId="3" applyFont="1" applyFill="1" applyAlignment="1"/>
    <xf numFmtId="0" fontId="42" fillId="0" borderId="0" xfId="3" applyFont="1" applyFill="1" applyBorder="1" applyAlignment="1">
      <alignment vertical="center"/>
    </xf>
    <xf numFmtId="0" fontId="6" fillId="0" borderId="0" xfId="4" applyFont="1" applyBorder="1" applyAlignment="1">
      <alignment vertical="center" wrapText="1"/>
    </xf>
    <xf numFmtId="0" fontId="42" fillId="0" borderId="0" xfId="4" applyFont="1" applyBorder="1" applyAlignment="1">
      <alignment vertical="center" wrapText="1"/>
    </xf>
    <xf numFmtId="0" fontId="6" fillId="0" borderId="0" xfId="4" applyFont="1" applyFill="1" applyAlignment="1"/>
    <xf numFmtId="0" fontId="8" fillId="0" borderId="0" xfId="12" applyFont="1" applyFill="1" applyAlignment="1">
      <alignment horizontal="center"/>
    </xf>
    <xf numFmtId="3" fontId="8" fillId="0" borderId="0" xfId="12" applyNumberFormat="1" applyFont="1" applyFill="1"/>
    <xf numFmtId="0" fontId="8" fillId="0" borderId="0" xfId="12" applyFont="1" applyFill="1" applyAlignment="1">
      <alignment horizontal="right"/>
    </xf>
    <xf numFmtId="0" fontId="8" fillId="0" borderId="0" xfId="12" applyFont="1" applyFill="1" applyAlignment="1">
      <alignment horizontal="centerContinuous"/>
    </xf>
    <xf numFmtId="3" fontId="8" fillId="0" borderId="0" xfId="12" applyNumberFormat="1" applyFont="1" applyFill="1" applyAlignment="1">
      <alignment horizontal="centerContinuous"/>
    </xf>
    <xf numFmtId="3" fontId="7" fillId="0" borderId="0" xfId="12" applyNumberFormat="1" applyFont="1" applyFill="1" applyAlignment="1">
      <alignment wrapText="1"/>
    </xf>
    <xf numFmtId="0" fontId="7" fillId="0" borderId="0" xfId="5" applyFont="1" applyFill="1" applyBorder="1"/>
    <xf numFmtId="0" fontId="21" fillId="0" borderId="0" xfId="0" applyFont="1"/>
    <xf numFmtId="0" fontId="20" fillId="0" borderId="0" xfId="20" applyFont="1" applyFill="1" applyAlignment="1">
      <alignment wrapText="1"/>
    </xf>
    <xf numFmtId="0" fontId="30" fillId="0" borderId="0" xfId="20" applyFont="1" applyFill="1" applyAlignment="1">
      <alignment horizontal="centerContinuous" wrapText="1"/>
    </xf>
    <xf numFmtId="0" fontId="3" fillId="0" borderId="21" xfId="21" applyFont="1" applyFill="1" applyBorder="1" applyAlignment="1">
      <alignment horizontal="left" wrapText="1"/>
    </xf>
    <xf numFmtId="0" fontId="31" fillId="0" borderId="21" xfId="20" applyFont="1" applyFill="1" applyBorder="1" applyAlignment="1">
      <alignment wrapText="1"/>
    </xf>
    <xf numFmtId="0" fontId="30" fillId="0" borderId="21" xfId="21" applyFont="1" applyFill="1" applyBorder="1" applyAlignment="1">
      <alignment horizontal="center"/>
    </xf>
    <xf numFmtId="0" fontId="32" fillId="0" borderId="21" xfId="21" applyFont="1" applyFill="1" applyBorder="1" applyAlignment="1">
      <alignment horizontal="center"/>
    </xf>
    <xf numFmtId="0" fontId="3" fillId="0" borderId="21" xfId="21" applyFont="1" applyFill="1" applyBorder="1" applyAlignment="1">
      <alignment horizontal="center"/>
    </xf>
    <xf numFmtId="3" fontId="31" fillId="3" borderId="21" xfId="21" applyNumberFormat="1" applyFont="1" applyFill="1" applyBorder="1" applyAlignment="1">
      <alignment horizontal="right"/>
    </xf>
    <xf numFmtId="3" fontId="20" fillId="3" borderId="21" xfId="21" applyNumberFormat="1" applyFont="1" applyFill="1" applyBorder="1" applyAlignment="1">
      <alignment horizontal="right"/>
    </xf>
    <xf numFmtId="3" fontId="20" fillId="3" borderId="21" xfId="19" applyNumberFormat="1" applyFont="1" applyFill="1" applyBorder="1" applyAlignment="1">
      <alignment horizontal="right"/>
    </xf>
    <xf numFmtId="3" fontId="33" fillId="3" borderId="21" xfId="21" applyNumberFormat="1" applyFont="1" applyFill="1" applyBorder="1" applyAlignment="1">
      <alignment horizontal="right"/>
    </xf>
    <xf numFmtId="3" fontId="3" fillId="3" borderId="21" xfId="21" applyNumberFormat="1" applyFont="1" applyFill="1" applyBorder="1" applyAlignment="1">
      <alignment horizontal="right"/>
    </xf>
    <xf numFmtId="3" fontId="31" fillId="3" borderId="21" xfId="20" applyNumberFormat="1" applyFont="1" applyFill="1" applyBorder="1"/>
    <xf numFmtId="3" fontId="34" fillId="3" borderId="21" xfId="20" applyNumberFormat="1" applyFont="1" applyFill="1" applyBorder="1"/>
    <xf numFmtId="3" fontId="31" fillId="3" borderId="21" xfId="20" applyNumberFormat="1" applyFont="1" applyFill="1" applyBorder="1" applyAlignment="1"/>
    <xf numFmtId="3" fontId="31" fillId="3" borderId="21" xfId="20" applyNumberFormat="1" applyFont="1" applyFill="1" applyBorder="1" applyAlignment="1">
      <alignment horizontal="right"/>
    </xf>
    <xf numFmtId="0" fontId="43" fillId="0" borderId="0" xfId="0" applyFont="1"/>
    <xf numFmtId="1" fontId="44" fillId="3" borderId="21" xfId="31" applyNumberFormat="1" applyFont="1" applyFill="1" applyBorder="1" applyAlignment="1" applyProtection="1">
      <alignment vertical="top" wrapText="1"/>
    </xf>
    <xf numFmtId="3" fontId="3" fillId="3" borderId="0" xfId="31" applyNumberFormat="1" applyFont="1" applyFill="1" applyAlignment="1"/>
    <xf numFmtId="49" fontId="44" fillId="3" borderId="21" xfId="31" applyNumberFormat="1" applyFont="1" applyFill="1" applyBorder="1" applyAlignment="1" applyProtection="1">
      <alignment vertical="center" wrapText="1"/>
    </xf>
    <xf numFmtId="49" fontId="44" fillId="3" borderId="21" xfId="31" applyNumberFormat="1" applyFont="1" applyFill="1" applyBorder="1" applyAlignment="1" applyProtection="1">
      <alignment horizontal="center" vertical="center" wrapText="1"/>
    </xf>
    <xf numFmtId="3" fontId="44" fillId="3" borderId="21" xfId="31" applyNumberFormat="1" applyFont="1" applyFill="1" applyBorder="1" applyAlignment="1" applyProtection="1">
      <alignment wrapText="1"/>
      <protection hidden="1"/>
    </xf>
    <xf numFmtId="1" fontId="44" fillId="3" borderId="21" xfId="31" applyNumberFormat="1" applyFont="1" applyFill="1" applyBorder="1" applyAlignment="1" applyProtection="1">
      <alignment vertical="top" wrapText="1"/>
      <protection hidden="1"/>
    </xf>
    <xf numFmtId="49" fontId="45" fillId="3" borderId="21" xfId="31" applyNumberFormat="1" applyFont="1" applyFill="1" applyBorder="1" applyAlignment="1" applyProtection="1">
      <alignment horizontal="center" vertical="center" wrapText="1"/>
    </xf>
    <xf numFmtId="49" fontId="44" fillId="3" borderId="21" xfId="31" applyNumberFormat="1" applyFont="1" applyFill="1" applyBorder="1" applyAlignment="1" applyProtection="1">
      <alignment horizontal="center" vertical="center" wrapText="1"/>
      <protection hidden="1"/>
    </xf>
    <xf numFmtId="3" fontId="45" fillId="3" borderId="21" xfId="31" applyNumberFormat="1" applyFont="1" applyFill="1" applyBorder="1" applyAlignment="1" applyProtection="1">
      <alignment wrapText="1"/>
      <protection hidden="1"/>
    </xf>
    <xf numFmtId="1" fontId="45" fillId="3" borderId="21" xfId="31" applyNumberFormat="1" applyFont="1" applyFill="1" applyBorder="1" applyAlignment="1" applyProtection="1">
      <alignment vertical="top" wrapText="1"/>
      <protection hidden="1"/>
    </xf>
    <xf numFmtId="49" fontId="45" fillId="3" borderId="21" xfId="31" applyNumberFormat="1" applyFont="1" applyFill="1" applyBorder="1" applyAlignment="1" applyProtection="1">
      <alignment horizontal="center" vertical="center" wrapText="1"/>
      <protection hidden="1"/>
    </xf>
    <xf numFmtId="1" fontId="44" fillId="3" borderId="21" xfId="31" applyNumberFormat="1" applyFont="1" applyFill="1" applyBorder="1" applyAlignment="1" applyProtection="1">
      <alignment wrapText="1"/>
    </xf>
    <xf numFmtId="0" fontId="45" fillId="3" borderId="0" xfId="31" applyFont="1" applyFill="1" applyAlignment="1">
      <alignment wrapText="1"/>
    </xf>
    <xf numFmtId="1" fontId="44" fillId="3" borderId="21" xfId="31" applyNumberFormat="1" applyFont="1" applyFill="1" applyBorder="1" applyAlignment="1" applyProtection="1">
      <alignment horizontal="center" wrapText="1"/>
    </xf>
    <xf numFmtId="0" fontId="8" fillId="0" borderId="0" xfId="4" applyFont="1" applyAlignment="1">
      <alignment horizont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0" xfId="1" applyFont="1" applyFill="1"/>
    <xf numFmtId="0" fontId="8" fillId="0" borderId="0" xfId="1" applyFont="1" applyFill="1" applyAlignment="1">
      <alignment horizontal="right"/>
    </xf>
    <xf numFmtId="0" fontId="8" fillId="0" borderId="0" xfId="1" applyFont="1" applyFill="1"/>
    <xf numFmtId="0" fontId="7" fillId="0" borderId="0" xfId="2" applyFont="1" applyFill="1"/>
    <xf numFmtId="0" fontId="8" fillId="0" borderId="0" xfId="1" applyFont="1" applyFill="1" applyAlignment="1"/>
    <xf numFmtId="0" fontId="9" fillId="0" borderId="0" xfId="1" applyFont="1" applyFill="1" applyAlignment="1"/>
    <xf numFmtId="0" fontId="7" fillId="0" borderId="0" xfId="1" applyFont="1" applyFill="1" applyAlignment="1"/>
    <xf numFmtId="0" fontId="9" fillId="0" borderId="0" xfId="1" applyFont="1" applyFill="1"/>
    <xf numFmtId="0" fontId="7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/>
    <xf numFmtId="0" fontId="7" fillId="0" borderId="0" xfId="1" applyFont="1" applyFill="1" applyBorder="1" applyAlignment="1">
      <alignment vertical="center"/>
    </xf>
    <xf numFmtId="3" fontId="7" fillId="0" borderId="21" xfId="12" applyNumberFormat="1" applyFont="1" applyFill="1" applyBorder="1" applyAlignment="1">
      <alignment wrapText="1"/>
    </xf>
    <xf numFmtId="3" fontId="11" fillId="9" borderId="21" xfId="0" applyNumberFormat="1" applyFont="1" applyFill="1" applyBorder="1" applyAlignment="1">
      <alignment horizontal="left" vertical="center" wrapText="1"/>
    </xf>
    <xf numFmtId="3" fontId="11" fillId="10" borderId="21" xfId="0" applyNumberFormat="1" applyFont="1" applyFill="1" applyBorder="1" applyAlignment="1">
      <alignment horizontal="left" vertical="center" wrapText="1"/>
    </xf>
    <xf numFmtId="3" fontId="22" fillId="10" borderId="21" xfId="0" applyNumberFormat="1" applyFont="1" applyFill="1" applyBorder="1" applyAlignment="1">
      <alignment vertical="center" wrapText="1"/>
    </xf>
    <xf numFmtId="3" fontId="11" fillId="10" borderId="21" xfId="0" applyNumberFormat="1" applyFont="1" applyFill="1" applyBorder="1" applyAlignment="1">
      <alignment horizontal="center" vertical="center" wrapText="1"/>
    </xf>
    <xf numFmtId="3" fontId="11" fillId="0" borderId="0" xfId="13" applyNumberFormat="1" applyFont="1" applyBorder="1" applyAlignment="1">
      <alignment vertical="center" wrapText="1"/>
    </xf>
    <xf numFmtId="3" fontId="8" fillId="0" borderId="0" xfId="14" applyNumberFormat="1" applyFont="1" applyFill="1" applyBorder="1" applyAlignment="1">
      <alignment wrapText="1"/>
    </xf>
    <xf numFmtId="3" fontId="8" fillId="0" borderId="21" xfId="13" applyNumberFormat="1" applyFont="1" applyFill="1" applyBorder="1" applyAlignment="1">
      <alignment vertical="center" wrapText="1"/>
    </xf>
    <xf numFmtId="3" fontId="7" fillId="0" borderId="21" xfId="13" applyNumberFormat="1" applyFont="1" applyFill="1" applyBorder="1" applyAlignment="1" applyProtection="1">
      <alignment vertical="center" wrapText="1"/>
      <protection locked="0"/>
    </xf>
    <xf numFmtId="3" fontId="7" fillId="0" borderId="21" xfId="13" applyNumberFormat="1" applyFont="1" applyFill="1" applyBorder="1" applyAlignment="1">
      <alignment vertical="center" wrapText="1"/>
    </xf>
    <xf numFmtId="3" fontId="8" fillId="0" borderId="21" xfId="13" applyNumberFormat="1" applyFont="1" applyFill="1" applyBorder="1" applyAlignment="1" applyProtection="1">
      <alignment vertical="center" wrapText="1"/>
      <protection locked="0"/>
    </xf>
    <xf numFmtId="3" fontId="7" fillId="0" borderId="24" xfId="13" applyNumberFormat="1" applyFont="1" applyFill="1" applyBorder="1" applyAlignment="1" applyProtection="1">
      <alignment horizontal="left" vertical="center" wrapText="1"/>
    </xf>
    <xf numFmtId="3" fontId="7" fillId="0" borderId="24" xfId="13" applyNumberFormat="1" applyFont="1" applyFill="1" applyBorder="1" applyAlignment="1" applyProtection="1">
      <alignment horizontal="center" vertical="center" wrapText="1"/>
    </xf>
    <xf numFmtId="3" fontId="7" fillId="0" borderId="24" xfId="13" applyNumberFormat="1" applyFont="1" applyFill="1" applyBorder="1" applyAlignment="1" applyProtection="1">
      <alignment vertical="center" wrapText="1"/>
    </xf>
    <xf numFmtId="3" fontId="22" fillId="10" borderId="18" xfId="0" applyNumberFormat="1" applyFont="1" applyFill="1" applyBorder="1" applyAlignment="1">
      <alignment horizontal="left" vertical="center" wrapText="1"/>
    </xf>
    <xf numFmtId="3" fontId="22" fillId="10" borderId="18" xfId="0" applyNumberFormat="1" applyFont="1" applyFill="1" applyBorder="1" applyAlignment="1">
      <alignment horizontal="center" vertical="center" wrapText="1"/>
    </xf>
    <xf numFmtId="3" fontId="22" fillId="10" borderId="18" xfId="0" applyNumberFormat="1" applyFont="1" applyFill="1" applyBorder="1" applyAlignment="1">
      <alignment vertical="center" wrapText="1"/>
    </xf>
    <xf numFmtId="3" fontId="11" fillId="8" borderId="21" xfId="0" applyNumberFormat="1" applyFont="1" applyFill="1" applyBorder="1" applyAlignment="1">
      <alignment horizontal="right" vertical="center" wrapText="1"/>
    </xf>
    <xf numFmtId="3" fontId="11" fillId="10" borderId="21" xfId="0" applyNumberFormat="1" applyFont="1" applyFill="1" applyBorder="1" applyAlignment="1">
      <alignment horizontal="right" vertical="center" wrapText="1"/>
    </xf>
    <xf numFmtId="3" fontId="22" fillId="10" borderId="21" xfId="0" applyNumberFormat="1" applyFont="1" applyFill="1" applyBorder="1" applyAlignment="1">
      <alignment horizontal="right" vertical="center" wrapText="1"/>
    </xf>
    <xf numFmtId="3" fontId="22" fillId="9" borderId="21" xfId="0" applyNumberFormat="1" applyFont="1" applyFill="1" applyBorder="1" applyAlignment="1">
      <alignment horizontal="right" vertical="center" wrapText="1"/>
    </xf>
    <xf numFmtId="3" fontId="22" fillId="8" borderId="21" xfId="0" applyNumberFormat="1" applyFont="1" applyFill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/>
    </xf>
    <xf numFmtId="3" fontId="11" fillId="0" borderId="0" xfId="13" applyNumberFormat="1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6" fillId="0" borderId="0" xfId="19" applyNumberFormat="1" applyFont="1" applyAlignment="1">
      <alignment wrapText="1"/>
    </xf>
    <xf numFmtId="3" fontId="21" fillId="0" borderId="0" xfId="19" applyNumberFormat="1" applyFont="1" applyAlignment="1">
      <alignment horizontal="centerContinuous" wrapText="1"/>
    </xf>
    <xf numFmtId="3" fontId="22" fillId="0" borderId="21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lef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22" fillId="0" borderId="21" xfId="0" applyNumberFormat="1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Alignment="1">
      <alignment wrapText="1"/>
    </xf>
    <xf numFmtId="3" fontId="8" fillId="0" borderId="21" xfId="13" applyNumberFormat="1" applyFont="1" applyFill="1" applyBorder="1" applyAlignment="1">
      <alignment horizontal="right" vertical="center" wrapText="1"/>
    </xf>
    <xf numFmtId="3" fontId="8" fillId="0" borderId="21" xfId="13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13" applyNumberFormat="1" applyFont="1" applyFill="1" applyBorder="1" applyAlignment="1">
      <alignment horizontal="right" vertical="center" wrapText="1"/>
    </xf>
    <xf numFmtId="3" fontId="22" fillId="0" borderId="21" xfId="13" applyNumberFormat="1" applyFont="1" applyBorder="1" applyAlignment="1">
      <alignment vertical="center" wrapText="1"/>
    </xf>
    <xf numFmtId="3" fontId="8" fillId="0" borderId="0" xfId="18" applyNumberFormat="1" applyFont="1" applyFill="1" applyAlignment="1">
      <alignment wrapText="1"/>
    </xf>
    <xf numFmtId="3" fontId="9" fillId="0" borderId="0" xfId="18" applyNumberFormat="1" applyFont="1" applyFill="1" applyAlignment="1">
      <alignment wrapText="1"/>
    </xf>
    <xf numFmtId="3" fontId="7" fillId="0" borderId="0" xfId="18" applyNumberFormat="1" applyFont="1" applyFill="1" applyAlignment="1">
      <alignment wrapText="1"/>
    </xf>
    <xf numFmtId="3" fontId="7" fillId="0" borderId="0" xfId="19" applyNumberFormat="1" applyFont="1" applyFill="1" applyAlignment="1">
      <alignment wrapText="1"/>
    </xf>
    <xf numFmtId="3" fontId="9" fillId="0" borderId="0" xfId="19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11" fillId="0" borderId="0" xfId="13" applyNumberFormat="1" applyFont="1" applyAlignment="1">
      <alignment horizontal="center" vertical="center" wrapText="1"/>
    </xf>
    <xf numFmtId="0" fontId="21" fillId="0" borderId="0" xfId="19" applyNumberFormat="1" applyFont="1" applyAlignment="1">
      <alignment wrapText="1"/>
    </xf>
    <xf numFmtId="0" fontId="6" fillId="0" borderId="0" xfId="19" applyNumberFormat="1" applyFont="1" applyAlignment="1">
      <alignment wrapText="1"/>
    </xf>
    <xf numFmtId="0" fontId="21" fillId="0" borderId="0" xfId="19" applyNumberFormat="1" applyFont="1" applyAlignment="1">
      <alignment horizontal="centerContinuous" wrapText="1"/>
    </xf>
    <xf numFmtId="0" fontId="22" fillId="0" borderId="21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7" fillId="0" borderId="21" xfId="13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horizontal="right" vertical="center" wrapText="1"/>
    </xf>
    <xf numFmtId="0" fontId="8" fillId="0" borderId="21" xfId="13" applyNumberFormat="1" applyFont="1" applyFill="1" applyBorder="1" applyAlignment="1">
      <alignment horizontal="right" vertical="center" wrapText="1"/>
    </xf>
    <xf numFmtId="0" fontId="14" fillId="0" borderId="21" xfId="13" applyNumberFormat="1" applyFont="1" applyFill="1" applyBorder="1" applyAlignment="1">
      <alignment horizontal="right" vertical="center" wrapText="1"/>
    </xf>
    <xf numFmtId="0" fontId="7" fillId="0" borderId="21" xfId="13" applyNumberFormat="1" applyFont="1" applyFill="1" applyBorder="1" applyAlignment="1" applyProtection="1">
      <alignment horizontal="center" vertical="center" wrapText="1"/>
    </xf>
    <xf numFmtId="0" fontId="7" fillId="0" borderId="21" xfId="13" applyNumberFormat="1" applyFont="1" applyFill="1" applyBorder="1" applyAlignment="1">
      <alignment horizontal="center" vertical="center" wrapText="1"/>
    </xf>
    <xf numFmtId="0" fontId="11" fillId="10" borderId="21" xfId="0" applyNumberFormat="1" applyFont="1" applyFill="1" applyBorder="1" applyAlignment="1">
      <alignment horizontal="center" vertical="center" wrapText="1"/>
    </xf>
    <xf numFmtId="0" fontId="7" fillId="0" borderId="21" xfId="13" applyNumberFormat="1" applyFont="1" applyFill="1" applyBorder="1" applyAlignment="1">
      <alignment horizontal="right" vertical="center" wrapText="1"/>
    </xf>
    <xf numFmtId="0" fontId="22" fillId="0" borderId="21" xfId="13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vertical="center"/>
    </xf>
    <xf numFmtId="3" fontId="11" fillId="0" borderId="21" xfId="0" applyNumberFormat="1" applyFont="1" applyFill="1" applyBorder="1" applyAlignment="1" applyProtection="1">
      <alignment vertical="center"/>
    </xf>
    <xf numFmtId="3" fontId="22" fillId="0" borderId="21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/>
    <xf numFmtId="3" fontId="8" fillId="0" borderId="0" xfId="13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0" fontId="7" fillId="0" borderId="0" xfId="29" applyFont="1" applyFill="1" applyBorder="1" applyAlignment="1">
      <alignment wrapText="1"/>
    </xf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21" xfId="4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3" fontId="8" fillId="0" borderId="0" xfId="5" applyNumberFormat="1" applyFont="1" applyFill="1" applyBorder="1"/>
    <xf numFmtId="0" fontId="8" fillId="0" borderId="21" xfId="5" applyNumberFormat="1" applyFont="1" applyFill="1" applyBorder="1" applyAlignment="1">
      <alignment horizontal="right" wrapText="1"/>
    </xf>
    <xf numFmtId="0" fontId="8" fillId="0" borderId="21" xfId="29" applyNumberFormat="1" applyFont="1" applyFill="1" applyBorder="1" applyAlignment="1">
      <alignment horizontal="right" wrapText="1"/>
    </xf>
    <xf numFmtId="0" fontId="7" fillId="0" borderId="21" xfId="29" applyNumberFormat="1" applyFont="1" applyFill="1" applyBorder="1" applyAlignment="1">
      <alignment horizontal="right" wrapText="1"/>
    </xf>
    <xf numFmtId="0" fontId="7" fillId="0" borderId="21" xfId="17" applyNumberFormat="1" applyFont="1" applyFill="1" applyBorder="1" applyAlignment="1">
      <alignment horizontal="right" wrapText="1"/>
    </xf>
    <xf numFmtId="0" fontId="7" fillId="0" borderId="21" xfId="4" applyNumberFormat="1" applyFont="1" applyFill="1" applyBorder="1" applyAlignment="1">
      <alignment horizontal="right" wrapText="1"/>
    </xf>
    <xf numFmtId="16" fontId="7" fillId="0" borderId="21" xfId="4" applyNumberFormat="1" applyFont="1" applyFill="1" applyBorder="1" applyAlignment="1">
      <alignment horizontal="right" wrapText="1"/>
    </xf>
    <xf numFmtId="0" fontId="7" fillId="0" borderId="21" xfId="5" applyNumberFormat="1" applyFont="1" applyFill="1" applyBorder="1" applyAlignment="1">
      <alignment horizontal="right" wrapText="1"/>
    </xf>
    <xf numFmtId="0" fontId="7" fillId="0" borderId="21" xfId="25" applyFont="1" applyFill="1" applyBorder="1" applyAlignment="1">
      <alignment wrapText="1"/>
    </xf>
    <xf numFmtId="0" fontId="7" fillId="0" borderId="38" xfId="25" applyFont="1" applyFill="1" applyBorder="1" applyAlignment="1">
      <alignment vertical="top" wrapText="1"/>
    </xf>
    <xf numFmtId="0" fontId="7" fillId="0" borderId="30" xfId="25" applyFont="1" applyFill="1" applyBorder="1" applyAlignment="1">
      <alignment vertical="top" wrapText="1"/>
    </xf>
    <xf numFmtId="16" fontId="7" fillId="0" borderId="21" xfId="29" applyNumberFormat="1" applyFont="1" applyFill="1" applyBorder="1" applyAlignment="1">
      <alignment horizontal="right" wrapText="1"/>
    </xf>
    <xf numFmtId="0" fontId="8" fillId="0" borderId="21" xfId="4" applyNumberFormat="1" applyFont="1" applyFill="1" applyBorder="1" applyAlignment="1">
      <alignment horizontal="right" wrapText="1"/>
    </xf>
    <xf numFmtId="0" fontId="8" fillId="0" borderId="0" xfId="25" applyFont="1" applyFill="1"/>
    <xf numFmtId="0" fontId="9" fillId="0" borderId="0" xfId="25" applyFont="1" applyFill="1"/>
    <xf numFmtId="0" fontId="7" fillId="0" borderId="0" xfId="33" applyFont="1" applyFill="1" applyAlignment="1"/>
    <xf numFmtId="0" fontId="8" fillId="0" borderId="0" xfId="33" applyFont="1" applyFill="1" applyAlignment="1"/>
    <xf numFmtId="0" fontId="9" fillId="0" borderId="0" xfId="33" applyFont="1" applyFill="1" applyAlignment="1"/>
    <xf numFmtId="0" fontId="8" fillId="0" borderId="0" xfId="33" applyFont="1" applyFill="1" applyBorder="1" applyAlignment="1"/>
    <xf numFmtId="0" fontId="7" fillId="0" borderId="8" xfId="4" applyFont="1" applyFill="1" applyBorder="1" applyAlignment="1">
      <alignment wrapText="1"/>
    </xf>
    <xf numFmtId="0" fontId="6" fillId="0" borderId="4" xfId="0" applyFont="1" applyFill="1" applyBorder="1" applyAlignment="1">
      <alignment horizontal="right" vertical="center"/>
    </xf>
    <xf numFmtId="0" fontId="7" fillId="0" borderId="1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40" fillId="0" borderId="0" xfId="28" applyFont="1" applyFill="1" applyAlignment="1">
      <alignment horizontal="center"/>
    </xf>
    <xf numFmtId="166" fontId="40" fillId="0" borderId="30" xfId="28" applyNumberFormat="1" applyFont="1" applyFill="1" applyBorder="1" applyAlignment="1">
      <alignment horizontal="center" wrapText="1"/>
    </xf>
    <xf numFmtId="166" fontId="40" fillId="0" borderId="31" xfId="28" applyNumberFormat="1" applyFont="1" applyFill="1" applyBorder="1" applyAlignment="1">
      <alignment horizontal="center" wrapText="1"/>
    </xf>
    <xf numFmtId="0" fontId="40" fillId="0" borderId="0" xfId="4" applyFont="1" applyFill="1" applyAlignment="1">
      <alignment horizontal="center"/>
    </xf>
    <xf numFmtId="0" fontId="40" fillId="0" borderId="0" xfId="4" applyFont="1" applyFill="1" applyAlignment="1">
      <alignment horizontal="right"/>
    </xf>
    <xf numFmtId="0" fontId="40" fillId="0" borderId="0" xfId="28" applyFont="1" applyFill="1" applyAlignment="1">
      <alignment horizontal="centerContinuous"/>
    </xf>
    <xf numFmtId="0" fontId="41" fillId="0" borderId="0" xfId="28" applyFont="1" applyFill="1" applyAlignment="1">
      <alignment horizontal="centerContinuous"/>
    </xf>
    <xf numFmtId="3" fontId="40" fillId="0" borderId="0" xfId="28" applyNumberFormat="1" applyFont="1" applyFill="1"/>
    <xf numFmtId="0" fontId="40" fillId="0" borderId="0" xfId="34" applyFont="1" applyFill="1"/>
    <xf numFmtId="0" fontId="39" fillId="0" borderId="0" xfId="34" applyFont="1" applyFill="1"/>
    <xf numFmtId="0" fontId="41" fillId="0" borderId="0" xfId="34" applyFont="1" applyFill="1"/>
    <xf numFmtId="0" fontId="41" fillId="0" borderId="0" xfId="10" applyFont="1" applyFill="1" applyAlignment="1">
      <alignment horizontal="center"/>
    </xf>
    <xf numFmtId="0" fontId="41" fillId="0" borderId="0" xfId="4" applyFont="1" applyFill="1" applyAlignment="1">
      <alignment horizontal="center"/>
    </xf>
    <xf numFmtId="3" fontId="8" fillId="0" borderId="0" xfId="18" applyNumberFormat="1" applyFont="1" applyFill="1" applyAlignment="1"/>
    <xf numFmtId="3" fontId="9" fillId="0" borderId="0" xfId="18" applyNumberFormat="1" applyFont="1" applyFill="1" applyAlignment="1"/>
    <xf numFmtId="3" fontId="9" fillId="0" borderId="0" xfId="12" applyNumberFormat="1" applyFont="1" applyFill="1" applyBorder="1" applyAlignment="1">
      <alignment horizontal="left"/>
    </xf>
    <xf numFmtId="3" fontId="8" fillId="0" borderId="0" xfId="12" applyNumberFormat="1" applyFont="1" applyFill="1" applyBorder="1" applyAlignment="1">
      <alignment horizontal="left"/>
    </xf>
    <xf numFmtId="1" fontId="44" fillId="3" borderId="0" xfId="31" applyNumberFormat="1" applyFont="1" applyFill="1" applyBorder="1" applyAlignment="1" applyProtection="1">
      <alignment horizontal="center" wrapText="1"/>
    </xf>
    <xf numFmtId="3" fontId="44" fillId="3" borderId="0" xfId="31" applyNumberFormat="1" applyFont="1" applyFill="1" applyBorder="1" applyAlignment="1" applyProtection="1">
      <alignment wrapText="1"/>
      <protection hidden="1"/>
    </xf>
    <xf numFmtId="3" fontId="0" fillId="0" borderId="0" xfId="0" applyNumberFormat="1" applyAlignment="1"/>
    <xf numFmtId="3" fontId="7" fillId="0" borderId="0" xfId="18" applyNumberFormat="1" applyFont="1" applyFill="1" applyAlignment="1"/>
    <xf numFmtId="0" fontId="21" fillId="0" borderId="0" xfId="0" applyFont="1" applyBorder="1"/>
    <xf numFmtId="3" fontId="21" fillId="0" borderId="0" xfId="0" applyNumberFormat="1" applyFont="1" applyBorder="1"/>
    <xf numFmtId="0" fontId="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3" fontId="4" fillId="0" borderId="0" xfId="18" applyNumberFormat="1" applyFont="1" applyFill="1" applyAlignment="1"/>
    <xf numFmtId="3" fontId="5" fillId="0" borderId="0" xfId="18" applyNumberFormat="1" applyFont="1" applyFill="1" applyAlignment="1"/>
    <xf numFmtId="0" fontId="30" fillId="0" borderId="0" xfId="32" applyNumberFormat="1" applyFont="1" applyBorder="1" applyAlignment="1">
      <alignment vertical="center"/>
    </xf>
    <xf numFmtId="0" fontId="32" fillId="0" borderId="0" xfId="32" applyNumberFormat="1" applyFont="1" applyBorder="1" applyAlignment="1">
      <alignment horizontal="center" vertical="center" wrapText="1"/>
    </xf>
    <xf numFmtId="0" fontId="4" fillId="0" borderId="0" xfId="32" applyNumberFormat="1" applyFont="1" applyBorder="1" applyAlignment="1">
      <alignment vertical="center" wrapText="1"/>
    </xf>
    <xf numFmtId="0" fontId="4" fillId="0" borderId="0" xfId="32" applyNumberFormat="1" applyFont="1" applyBorder="1" applyAlignment="1">
      <alignment horizontal="right" vertical="center"/>
    </xf>
    <xf numFmtId="0" fontId="32" fillId="0" borderId="21" xfId="32" applyNumberFormat="1" applyFont="1" applyBorder="1" applyAlignment="1">
      <alignment horizontal="center" vertical="center" wrapText="1"/>
    </xf>
    <xf numFmtId="0" fontId="3" fillId="0" borderId="21" xfId="4" applyNumberFormat="1" applyFont="1" applyBorder="1" applyAlignment="1">
      <alignment horizontal="center" vertical="center" wrapText="1"/>
    </xf>
    <xf numFmtId="0" fontId="3" fillId="0" borderId="21" xfId="4" applyNumberFormat="1" applyFont="1" applyBorder="1" applyAlignment="1">
      <alignment horizontal="center" vertical="center" textRotation="90" wrapText="1"/>
    </xf>
    <xf numFmtId="0" fontId="32" fillId="0" borderId="24" xfId="32" applyNumberFormat="1" applyFont="1" applyBorder="1" applyAlignment="1">
      <alignment horizontal="center" vertical="center" wrapText="1"/>
    </xf>
    <xf numFmtId="0" fontId="3" fillId="0" borderId="24" xfId="4" applyNumberFormat="1" applyFont="1" applyBorder="1" applyAlignment="1">
      <alignment horizontal="center" vertical="center" wrapText="1"/>
    </xf>
    <xf numFmtId="0" fontId="30" fillId="0" borderId="27" xfId="32" applyNumberFormat="1" applyFont="1" applyBorder="1" applyAlignment="1">
      <alignment horizontal="center" vertical="center" wrapText="1"/>
    </xf>
    <xf numFmtId="0" fontId="4" fillId="0" borderId="26" xfId="4" applyNumberFormat="1" applyFont="1" applyBorder="1" applyAlignment="1">
      <alignment horizontal="center" vertical="center" wrapText="1"/>
    </xf>
    <xf numFmtId="0" fontId="4" fillId="7" borderId="27" xfId="4" applyNumberFormat="1" applyFont="1" applyFill="1" applyBorder="1" applyAlignment="1">
      <alignment horizontal="center" vertical="center" wrapText="1"/>
    </xf>
    <xf numFmtId="0" fontId="4" fillId="7" borderId="28" xfId="32" applyNumberFormat="1" applyFont="1" applyFill="1" applyBorder="1" applyAlignment="1">
      <alignment horizontal="center" vertical="center" wrapText="1"/>
    </xf>
    <xf numFmtId="0" fontId="31" fillId="7" borderId="28" xfId="32" applyNumberFormat="1" applyFont="1" applyFill="1" applyBorder="1" applyAlignment="1">
      <alignment horizontal="center" vertical="center" wrapText="1"/>
    </xf>
    <xf numFmtId="0" fontId="4" fillId="7" borderId="28" xfId="4" applyNumberFormat="1" applyFont="1" applyFill="1" applyBorder="1" applyAlignment="1">
      <alignment horizontal="center" vertical="center" wrapText="1"/>
    </xf>
    <xf numFmtId="0" fontId="4" fillId="7" borderId="26" xfId="32" applyNumberFormat="1" applyFont="1" applyFill="1" applyBorder="1" applyAlignment="1">
      <alignment horizontal="center" vertical="center" wrapText="1"/>
    </xf>
    <xf numFmtId="0" fontId="4" fillId="7" borderId="2" xfId="32" applyNumberFormat="1" applyFont="1" applyFill="1" applyBorder="1" applyAlignment="1">
      <alignment horizontal="center" vertical="center" wrapText="1"/>
    </xf>
    <xf numFmtId="0" fontId="31" fillId="7" borderId="2" xfId="32" applyNumberFormat="1" applyFont="1" applyFill="1" applyBorder="1" applyAlignment="1">
      <alignment horizontal="center" vertical="center" wrapText="1"/>
    </xf>
    <xf numFmtId="0" fontId="4" fillId="7" borderId="29" xfId="32" applyNumberFormat="1" applyFont="1" applyFill="1" applyBorder="1" applyAlignment="1">
      <alignment horizontal="center" vertical="center" wrapText="1"/>
    </xf>
    <xf numFmtId="0" fontId="4" fillId="7" borderId="34" xfId="32" applyNumberFormat="1" applyFont="1" applyFill="1" applyBorder="1" applyAlignment="1">
      <alignment horizontal="center" vertical="center" wrapText="1"/>
    </xf>
    <xf numFmtId="0" fontId="31" fillId="7" borderId="3" xfId="32" applyNumberFormat="1" applyFont="1" applyFill="1" applyBorder="1" applyAlignment="1">
      <alignment horizontal="center" vertical="center" wrapText="1"/>
    </xf>
    <xf numFmtId="165" fontId="4" fillId="7" borderId="28" xfId="32" applyNumberFormat="1" applyFont="1" applyFill="1" applyBorder="1" applyAlignment="1">
      <alignment horizontal="center" vertical="center" wrapText="1"/>
    </xf>
    <xf numFmtId="165" fontId="4" fillId="7" borderId="29" xfId="4" applyNumberFormat="1" applyFont="1" applyFill="1" applyBorder="1" applyAlignment="1">
      <alignment horizontal="center" vertical="center" wrapText="1"/>
    </xf>
    <xf numFmtId="0" fontId="20" fillId="4" borderId="18" xfId="32" applyNumberFormat="1" applyFont="1" applyFill="1" applyBorder="1" applyAlignment="1">
      <alignment horizontal="center" vertical="center" wrapText="1"/>
    </xf>
    <xf numFmtId="0" fontId="20" fillId="0" borderId="18" xfId="32" applyNumberFormat="1" applyFont="1" applyBorder="1" applyAlignment="1">
      <alignment horizontal="center" vertical="center" wrapText="1"/>
    </xf>
    <xf numFmtId="0" fontId="3" fillId="0" borderId="18" xfId="4" applyNumberFormat="1" applyFont="1" applyBorder="1" applyAlignment="1">
      <alignment horizontal="center" vertical="center" wrapText="1"/>
    </xf>
    <xf numFmtId="0" fontId="20" fillId="4" borderId="21" xfId="32" applyNumberFormat="1" applyFont="1" applyFill="1" applyBorder="1" applyAlignment="1">
      <alignment horizontal="center" vertical="center" wrapText="1"/>
    </xf>
    <xf numFmtId="0" fontId="20" fillId="0" borderId="21" xfId="32" applyNumberFormat="1" applyFont="1" applyBorder="1" applyAlignment="1">
      <alignment horizontal="center" vertical="center" wrapText="1"/>
    </xf>
    <xf numFmtId="0" fontId="20" fillId="0" borderId="0" xfId="32" applyNumberFormat="1" applyFont="1" applyAlignment="1">
      <alignment horizontal="center" vertical="center" wrapText="1"/>
    </xf>
    <xf numFmtId="0" fontId="20" fillId="0" borderId="21" xfId="32" applyNumberFormat="1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4" xfId="4" applyNumberFormat="1" applyFont="1" applyFill="1" applyBorder="1" applyAlignment="1">
      <alignment horizontal="center" vertical="center" wrapText="1"/>
    </xf>
    <xf numFmtId="0" fontId="20" fillId="0" borderId="0" xfId="32" applyNumberFormat="1" applyFont="1" applyFill="1" applyAlignment="1">
      <alignment horizontal="center" vertical="center" wrapText="1"/>
    </xf>
    <xf numFmtId="0" fontId="3" fillId="0" borderId="30" xfId="4" applyNumberFormat="1" applyFont="1" applyFill="1" applyBorder="1" applyAlignment="1">
      <alignment horizontal="center" vertical="center" wrapText="1"/>
    </xf>
    <xf numFmtId="0" fontId="3" fillId="0" borderId="18" xfId="4" applyNumberFormat="1" applyFont="1" applyFill="1" applyBorder="1" applyAlignment="1">
      <alignment horizontal="center" vertical="center" wrapText="1"/>
    </xf>
    <xf numFmtId="0" fontId="20" fillId="4" borderId="24" xfId="32" applyNumberFormat="1" applyFont="1" applyFill="1" applyBorder="1" applyAlignment="1">
      <alignment horizontal="center" vertical="center" wrapText="1"/>
    </xf>
    <xf numFmtId="0" fontId="3" fillId="0" borderId="31" xfId="4" applyNumberFormat="1" applyFont="1" applyBorder="1" applyAlignment="1">
      <alignment horizontal="center" vertical="center" wrapText="1"/>
    </xf>
    <xf numFmtId="0" fontId="3" fillId="0" borderId="30" xfId="4" applyNumberFormat="1" applyFont="1" applyBorder="1" applyAlignment="1">
      <alignment horizontal="center" vertical="center" wrapText="1"/>
    </xf>
    <xf numFmtId="0" fontId="50" fillId="0" borderId="21" xfId="32" applyNumberFormat="1" applyFont="1" applyBorder="1" applyAlignment="1">
      <alignment horizontal="center" vertical="center" wrapText="1"/>
    </xf>
    <xf numFmtId="0" fontId="32" fillId="0" borderId="31" xfId="32" applyNumberFormat="1" applyFont="1" applyBorder="1" applyAlignment="1">
      <alignment horizontal="center" vertical="center" wrapText="1"/>
    </xf>
    <xf numFmtId="0" fontId="32" fillId="0" borderId="30" xfId="32" applyNumberFormat="1" applyFont="1" applyBorder="1" applyAlignment="1">
      <alignment horizontal="center" vertical="center" wrapText="1"/>
    </xf>
    <xf numFmtId="0" fontId="32" fillId="0" borderId="18" xfId="32" applyNumberFormat="1" applyFont="1" applyBorder="1" applyAlignment="1">
      <alignment horizontal="center" vertical="center" wrapText="1"/>
    </xf>
    <xf numFmtId="0" fontId="32" fillId="0" borderId="32" xfId="32" applyNumberFormat="1" applyFont="1" applyBorder="1" applyAlignment="1">
      <alignment horizontal="center" vertical="center" wrapText="1"/>
    </xf>
    <xf numFmtId="0" fontId="20" fillId="0" borderId="24" xfId="32" applyNumberFormat="1" applyFont="1" applyBorder="1" applyAlignment="1">
      <alignment horizontal="center" vertical="center" wrapText="1"/>
    </xf>
    <xf numFmtId="0" fontId="20" fillId="4" borderId="0" xfId="32" applyNumberFormat="1" applyFont="1" applyFill="1" applyBorder="1" applyAlignment="1">
      <alignment horizontal="center" vertical="center" wrapText="1"/>
    </xf>
    <xf numFmtId="0" fontId="32" fillId="0" borderId="33" xfId="32" applyNumberFormat="1" applyFont="1" applyBorder="1" applyAlignment="1">
      <alignment horizontal="center" vertical="center" wrapText="1"/>
    </xf>
    <xf numFmtId="0" fontId="20" fillId="0" borderId="33" xfId="32" applyNumberFormat="1" applyFont="1" applyBorder="1" applyAlignment="1">
      <alignment horizontal="center" vertical="center" wrapText="1"/>
    </xf>
    <xf numFmtId="0" fontId="20" fillId="4" borderId="0" xfId="32" applyNumberFormat="1" applyFont="1" applyFill="1" applyBorder="1" applyAlignment="1">
      <alignment horizontal="left" vertical="center" wrapText="1"/>
    </xf>
    <xf numFmtId="0" fontId="32" fillId="0" borderId="0" xfId="32" applyNumberFormat="1" applyFont="1" applyBorder="1" applyAlignment="1">
      <alignment horizontal="left" vertical="center" wrapText="1"/>
    </xf>
    <xf numFmtId="0" fontId="0" fillId="0" borderId="0" xfId="0" applyFont="1"/>
    <xf numFmtId="0" fontId="9" fillId="0" borderId="0" xfId="0" applyFont="1"/>
    <xf numFmtId="0" fontId="7" fillId="0" borderId="0" xfId="5" applyFont="1" applyFill="1" applyAlignment="1">
      <alignment horizontal="right"/>
    </xf>
    <xf numFmtId="0" fontId="7" fillId="0" borderId="0" xfId="5" applyFont="1" applyFill="1" applyAlignment="1">
      <alignment horizontal="right" vertical="center"/>
    </xf>
    <xf numFmtId="3" fontId="3" fillId="0" borderId="0" xfId="18" applyNumberFormat="1" applyFont="1" applyFill="1" applyAlignment="1"/>
    <xf numFmtId="0" fontId="30" fillId="0" borderId="0" xfId="20" applyFont="1" applyFill="1" applyAlignment="1">
      <alignment horizontal="center"/>
    </xf>
    <xf numFmtId="0" fontId="20" fillId="0" borderId="0" xfId="20" applyFont="1" applyFill="1" applyAlignment="1">
      <alignment horizontal="center"/>
    </xf>
    <xf numFmtId="0" fontId="4" fillId="3" borderId="0" xfId="31" applyFont="1" applyFill="1" applyAlignment="1">
      <alignment horizontal="center" wrapText="1"/>
    </xf>
    <xf numFmtId="0" fontId="8" fillId="0" borderId="24" xfId="18" applyFont="1" applyFill="1" applyBorder="1" applyAlignment="1">
      <alignment horizontal="center" vertical="center" wrapText="1"/>
    </xf>
    <xf numFmtId="0" fontId="8" fillId="0" borderId="35" xfId="18" applyFont="1" applyFill="1" applyBorder="1" applyAlignment="1">
      <alignment horizontal="center" vertical="center" wrapText="1"/>
    </xf>
    <xf numFmtId="0" fontId="8" fillId="0" borderId="18" xfId="18" applyFont="1" applyFill="1" applyBorder="1" applyAlignment="1">
      <alignment horizontal="center" vertical="center" wrapText="1"/>
    </xf>
    <xf numFmtId="0" fontId="8" fillId="0" borderId="21" xfId="18" applyFont="1" applyFill="1" applyBorder="1" applyAlignment="1">
      <alignment horizontal="center" vertical="top" wrapText="1"/>
    </xf>
    <xf numFmtId="0" fontId="8" fillId="0" borderId="30" xfId="18" applyFont="1" applyFill="1" applyBorder="1" applyAlignment="1">
      <alignment horizontal="center"/>
    </xf>
    <xf numFmtId="0" fontId="8" fillId="0" borderId="36" xfId="18" applyFont="1" applyFill="1" applyBorder="1" applyAlignment="1">
      <alignment horizontal="center"/>
    </xf>
    <xf numFmtId="0" fontId="8" fillId="0" borderId="31" xfId="18" applyFont="1" applyFill="1" applyBorder="1" applyAlignment="1">
      <alignment horizontal="center"/>
    </xf>
    <xf numFmtId="0" fontId="8" fillId="0" borderId="21" xfId="18" applyFont="1" applyFill="1" applyBorder="1" applyAlignment="1">
      <alignment horizontal="center" vertical="center" wrapText="1"/>
    </xf>
    <xf numFmtId="0" fontId="8" fillId="0" borderId="21" xfId="18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26" applyFont="1" applyFill="1" applyBorder="1" applyAlignment="1" applyProtection="1">
      <alignment horizontal="left" vertical="center" wrapText="1"/>
    </xf>
    <xf numFmtId="0" fontId="8" fillId="0" borderId="36" xfId="26" applyFont="1" applyFill="1" applyBorder="1" applyAlignment="1" applyProtection="1">
      <alignment horizontal="left" vertical="center" wrapText="1"/>
    </xf>
    <xf numFmtId="0" fontId="8" fillId="0" borderId="31" xfId="26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horizontal="left" wrapText="1"/>
    </xf>
    <xf numFmtId="166" fontId="40" fillId="0" borderId="30" xfId="28" applyNumberFormat="1" applyFont="1" applyFill="1" applyBorder="1" applyAlignment="1">
      <alignment horizontal="center" wrapText="1"/>
    </xf>
    <xf numFmtId="166" fontId="40" fillId="0" borderId="31" xfId="28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1" xfId="4" applyFont="1" applyFill="1" applyBorder="1" applyAlignment="1">
      <alignment horizontal="center" wrapText="1"/>
    </xf>
    <xf numFmtId="0" fontId="8" fillId="0" borderId="5" xfId="4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32" fillId="0" borderId="0" xfId="32" applyNumberFormat="1" applyFont="1" applyBorder="1" applyAlignment="1">
      <alignment horizontal="center" vertical="center" wrapText="1"/>
    </xf>
    <xf numFmtId="0" fontId="20" fillId="4" borderId="0" xfId="32" applyNumberFormat="1" applyFont="1" applyFill="1" applyBorder="1" applyAlignment="1">
      <alignment horizontal="left" vertical="center" wrapText="1"/>
    </xf>
    <xf numFmtId="0" fontId="32" fillId="0" borderId="0" xfId="32" applyNumberFormat="1" applyFont="1" applyBorder="1" applyAlignment="1">
      <alignment horizontal="left" vertical="center" wrapText="1"/>
    </xf>
    <xf numFmtId="0" fontId="8" fillId="0" borderId="30" xfId="8" applyFont="1" applyBorder="1"/>
    <xf numFmtId="0" fontId="8" fillId="0" borderId="31" xfId="8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5">
    <cellStyle name="Normal 2" xfId="11"/>
    <cellStyle name="Normal 2 2 2" xfId="21"/>
    <cellStyle name="Normal 3 3" xfId="9"/>
    <cellStyle name="Normal_Budjet2005_palna raboten" xfId="15"/>
    <cellStyle name="Normal_PrilDimi" xfId="28"/>
    <cellStyle name="Normal_sesiaI ot4et 2" xfId="3"/>
    <cellStyle name="Normal_Sheet1" xfId="17"/>
    <cellStyle name="Normal_Sheet1 2" xfId="8"/>
    <cellStyle name="Normal_Sheet2" xfId="26"/>
    <cellStyle name="Normal_Към ФО-1 от 2013 г  Приложение № 11 Справка за разпределение на преходния остатък 2" xfId="27"/>
    <cellStyle name="Нормален" xfId="0" builtinId="0"/>
    <cellStyle name="Нормален 11" xfId="19"/>
    <cellStyle name="Нормален 14" xfId="13"/>
    <cellStyle name="Нормален 16" xfId="30"/>
    <cellStyle name="Нормален 17" xfId="31"/>
    <cellStyle name="Нормален 18" xfId="25"/>
    <cellStyle name="Нормален 19" xfId="24"/>
    <cellStyle name="Нормален 2" xfId="4"/>
    <cellStyle name="Нормален 3" xfId="34"/>
    <cellStyle name="Нормален 3 2" xfId="10"/>
    <cellStyle name="Нормален 3 2 2" xfId="33"/>
    <cellStyle name="Нормален 3 4 2" xfId="14"/>
    <cellStyle name="Нормален 5" xfId="1"/>
    <cellStyle name="Нормален 5 2" xfId="2"/>
    <cellStyle name="Нормален 6 3" xfId="20"/>
    <cellStyle name="Нормален 7" xfId="12"/>
    <cellStyle name="Нормален 7 2" xfId="18"/>
    <cellStyle name="Нормален 8" xfId="16"/>
    <cellStyle name="Нормален 8 2" xfId="23"/>
    <cellStyle name="Нормален 9 3" xfId="7"/>
    <cellStyle name="Нормален 9 3 2" xfId="32"/>
    <cellStyle name="Нормален_Дължина улична мрежа кметства нова" xfId="6"/>
    <cellStyle name="Нормален_ИП-2011г-начална 2" xfId="5"/>
    <cellStyle name="Нормален_Лист1 2" xfId="29"/>
    <cellStyle name="Процент 3" xfId="22"/>
  </cellStyles>
  <dxfs count="0"/>
  <tableStyles count="0" defaultTableStyle="TableStyleMedium2" defaultPivotStyle="PivotStyleLight16"/>
  <colors>
    <mruColors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9"/>
  <sheetViews>
    <sheetView topLeftCell="A124" workbookViewId="0">
      <selection activeCell="F7" sqref="F7"/>
    </sheetView>
  </sheetViews>
  <sheetFormatPr defaultColWidth="9.109375" defaultRowHeight="14.4" x14ac:dyDescent="0.3"/>
  <cols>
    <col min="1" max="1" width="56" style="547" customWidth="1"/>
    <col min="2" max="2" width="10.5546875" style="581" customWidth="1"/>
    <col min="3" max="3" width="18.33203125" style="547" customWidth="1"/>
    <col min="4" max="16384" width="9.109375" style="547"/>
  </cols>
  <sheetData>
    <row r="1" spans="1:3" ht="15.6" x14ac:dyDescent="0.3">
      <c r="A1" s="546"/>
      <c r="B1" s="566"/>
      <c r="C1" s="546"/>
    </row>
    <row r="2" spans="1:3" ht="15.6" x14ac:dyDescent="0.3">
      <c r="A2" s="546"/>
      <c r="B2" s="566"/>
      <c r="C2" s="546"/>
    </row>
    <row r="3" spans="1:3" ht="15.6" x14ac:dyDescent="0.3">
      <c r="A3" s="548"/>
      <c r="B3" s="567"/>
      <c r="C3" s="409" t="s">
        <v>1268</v>
      </c>
    </row>
    <row r="4" spans="1:3" ht="15.6" x14ac:dyDescent="0.3">
      <c r="A4" s="548"/>
      <c r="B4" s="568"/>
      <c r="C4" s="548"/>
    </row>
    <row r="5" spans="1:3" ht="15.6" x14ac:dyDescent="0.3">
      <c r="A5" s="548"/>
      <c r="B5" s="568"/>
      <c r="C5" s="548"/>
    </row>
    <row r="6" spans="1:3" ht="15.6" x14ac:dyDescent="0.3">
      <c r="A6" s="549" t="s">
        <v>1594</v>
      </c>
      <c r="B6" s="569"/>
      <c r="C6" s="549"/>
    </row>
    <row r="7" spans="1:3" ht="15.6" x14ac:dyDescent="0.3">
      <c r="A7" s="549" t="s">
        <v>1359</v>
      </c>
      <c r="B7" s="569"/>
      <c r="C7" s="549"/>
    </row>
    <row r="8" spans="1:3" ht="15.6" x14ac:dyDescent="0.3">
      <c r="A8" s="549"/>
      <c r="B8" s="569"/>
      <c r="C8" s="549"/>
    </row>
    <row r="9" spans="1:3" ht="15.6" x14ac:dyDescent="0.3">
      <c r="A9" s="549"/>
      <c r="B9" s="569"/>
      <c r="C9" s="549"/>
    </row>
    <row r="10" spans="1:3" ht="31.2" x14ac:dyDescent="0.3">
      <c r="A10" s="313" t="s">
        <v>1269</v>
      </c>
      <c r="B10" s="410" t="s">
        <v>323</v>
      </c>
      <c r="C10" s="313" t="s">
        <v>1589</v>
      </c>
    </row>
    <row r="11" spans="1:3" ht="15.6" x14ac:dyDescent="0.3">
      <c r="A11" s="550"/>
      <c r="B11" s="570"/>
      <c r="C11" s="550"/>
    </row>
    <row r="12" spans="1:3" ht="15.6" x14ac:dyDescent="0.3">
      <c r="A12" s="550" t="s">
        <v>1350</v>
      </c>
      <c r="B12" s="570"/>
      <c r="C12" s="550"/>
    </row>
    <row r="13" spans="1:3" ht="15.6" x14ac:dyDescent="0.3">
      <c r="A13" s="551"/>
      <c r="B13" s="571"/>
      <c r="C13" s="552"/>
    </row>
    <row r="14" spans="1:3" s="565" customFormat="1" ht="15.6" x14ac:dyDescent="0.3">
      <c r="A14" s="529" t="s">
        <v>324</v>
      </c>
      <c r="B14" s="572"/>
      <c r="C14" s="529"/>
    </row>
    <row r="15" spans="1:3" ht="15.6" x14ac:dyDescent="0.3">
      <c r="A15" s="550"/>
      <c r="B15" s="570"/>
      <c r="C15" s="550"/>
    </row>
    <row r="16" spans="1:3" ht="15.6" x14ac:dyDescent="0.3">
      <c r="A16" s="551" t="s">
        <v>325</v>
      </c>
      <c r="B16" s="571" t="s">
        <v>326</v>
      </c>
      <c r="C16" s="552">
        <v>0</v>
      </c>
    </row>
    <row r="17" spans="1:3" ht="31.2" x14ac:dyDescent="0.3">
      <c r="A17" s="551" t="s">
        <v>392</v>
      </c>
      <c r="B17" s="571" t="s">
        <v>393</v>
      </c>
      <c r="C17" s="552">
        <v>0</v>
      </c>
    </row>
    <row r="18" spans="1:3" ht="15.6" x14ac:dyDescent="0.3">
      <c r="A18" s="551" t="s">
        <v>329</v>
      </c>
      <c r="B18" s="571" t="s">
        <v>330</v>
      </c>
      <c r="C18" s="552">
        <v>3782</v>
      </c>
    </row>
    <row r="19" spans="1:3" ht="15.6" x14ac:dyDescent="0.3">
      <c r="A19" s="551" t="s">
        <v>331</v>
      </c>
      <c r="B19" s="571" t="s">
        <v>332</v>
      </c>
      <c r="C19" s="552">
        <v>3782</v>
      </c>
    </row>
    <row r="20" spans="1:3" ht="15.6" x14ac:dyDescent="0.3">
      <c r="A20" s="551" t="s">
        <v>333</v>
      </c>
      <c r="B20" s="571" t="s">
        <v>334</v>
      </c>
      <c r="C20" s="552">
        <v>150</v>
      </c>
    </row>
    <row r="21" spans="1:3" ht="15.6" x14ac:dyDescent="0.3">
      <c r="A21" s="551" t="s">
        <v>335</v>
      </c>
      <c r="B21" s="571" t="s">
        <v>336</v>
      </c>
      <c r="C21" s="552">
        <v>150</v>
      </c>
    </row>
    <row r="22" spans="1:3" ht="15.6" x14ac:dyDescent="0.3">
      <c r="A22" s="551" t="s">
        <v>343</v>
      </c>
      <c r="B22" s="571" t="s">
        <v>344</v>
      </c>
      <c r="C22" s="552">
        <v>1500</v>
      </c>
    </row>
    <row r="23" spans="1:3" ht="15.6" x14ac:dyDescent="0.3">
      <c r="A23" s="551" t="s">
        <v>345</v>
      </c>
      <c r="B23" s="571" t="s">
        <v>346</v>
      </c>
      <c r="C23" s="552">
        <v>1500</v>
      </c>
    </row>
    <row r="24" spans="1:3" s="555" customFormat="1" ht="15.6" x14ac:dyDescent="0.3">
      <c r="A24" s="553" t="s">
        <v>1033</v>
      </c>
      <c r="B24" s="573"/>
      <c r="C24" s="554">
        <v>5432</v>
      </c>
    </row>
    <row r="25" spans="1:3" ht="15.6" x14ac:dyDescent="0.3">
      <c r="A25" s="551"/>
      <c r="B25" s="573"/>
      <c r="C25" s="552"/>
    </row>
    <row r="26" spans="1:3" ht="31.2" x14ac:dyDescent="0.3">
      <c r="A26" s="551" t="s">
        <v>349</v>
      </c>
      <c r="B26" s="571" t="s">
        <v>350</v>
      </c>
      <c r="C26" s="552">
        <v>85666981</v>
      </c>
    </row>
    <row r="27" spans="1:3" ht="31.2" x14ac:dyDescent="0.3">
      <c r="A27" s="551" t="s">
        <v>351</v>
      </c>
      <c r="B27" s="571" t="s">
        <v>352</v>
      </c>
      <c r="C27" s="552">
        <v>85666981</v>
      </c>
    </row>
    <row r="28" spans="1:3" ht="15.6" x14ac:dyDescent="0.3">
      <c r="A28" s="551" t="s">
        <v>353</v>
      </c>
      <c r="B28" s="571" t="s">
        <v>354</v>
      </c>
      <c r="C28" s="552">
        <v>1888801</v>
      </c>
    </row>
    <row r="29" spans="1:3" ht="15.6" x14ac:dyDescent="0.3">
      <c r="A29" s="551" t="s">
        <v>1334</v>
      </c>
      <c r="B29" s="571" t="s">
        <v>1345</v>
      </c>
      <c r="C29" s="552">
        <v>2237104</v>
      </c>
    </row>
    <row r="30" spans="1:3" ht="31.2" x14ac:dyDescent="0.3">
      <c r="A30" s="551" t="s">
        <v>355</v>
      </c>
      <c r="B30" s="571" t="s">
        <v>356</v>
      </c>
      <c r="C30" s="552">
        <v>-358176</v>
      </c>
    </row>
    <row r="31" spans="1:3" ht="31.2" x14ac:dyDescent="0.3">
      <c r="A31" s="551" t="s">
        <v>1346</v>
      </c>
      <c r="B31" s="571" t="s">
        <v>1347</v>
      </c>
      <c r="C31" s="552">
        <v>9873</v>
      </c>
    </row>
    <row r="32" spans="1:3" ht="31.2" x14ac:dyDescent="0.3">
      <c r="A32" s="551" t="s">
        <v>1348</v>
      </c>
      <c r="B32" s="571" t="s">
        <v>1349</v>
      </c>
      <c r="C32" s="552">
        <v>0</v>
      </c>
    </row>
    <row r="33" spans="1:3" ht="31.2" x14ac:dyDescent="0.3">
      <c r="A33" s="551" t="s">
        <v>357</v>
      </c>
      <c r="B33" s="571" t="s">
        <v>358</v>
      </c>
      <c r="C33" s="552">
        <v>-23620</v>
      </c>
    </row>
    <row r="34" spans="1:3" ht="15.6" x14ac:dyDescent="0.3">
      <c r="A34" s="551" t="s">
        <v>359</v>
      </c>
      <c r="B34" s="571" t="s">
        <v>360</v>
      </c>
      <c r="C34" s="552">
        <v>-23620</v>
      </c>
    </row>
    <row r="35" spans="1:3" ht="31.2" x14ac:dyDescent="0.3">
      <c r="A35" s="551" t="s">
        <v>1336</v>
      </c>
      <c r="B35" s="571" t="s">
        <v>1337</v>
      </c>
      <c r="C35" s="552">
        <v>3727</v>
      </c>
    </row>
    <row r="36" spans="1:3" ht="15.6" x14ac:dyDescent="0.3">
      <c r="A36" s="551" t="s">
        <v>1338</v>
      </c>
      <c r="B36" s="571" t="s">
        <v>1339</v>
      </c>
      <c r="C36" s="552">
        <v>3727</v>
      </c>
    </row>
    <row r="37" spans="1:3" s="555" customFormat="1" ht="15.6" x14ac:dyDescent="0.3">
      <c r="A37" s="550" t="s">
        <v>1033</v>
      </c>
      <c r="B37" s="573"/>
      <c r="C37" s="554">
        <v>87535889</v>
      </c>
    </row>
    <row r="38" spans="1:3" ht="15.6" x14ac:dyDescent="0.3">
      <c r="A38" s="551"/>
      <c r="B38" s="573"/>
      <c r="C38" s="552"/>
    </row>
    <row r="39" spans="1:3" ht="31.2" x14ac:dyDescent="0.3">
      <c r="A39" s="551" t="s">
        <v>318</v>
      </c>
      <c r="B39" s="571" t="s">
        <v>361</v>
      </c>
      <c r="C39" s="552">
        <v>83625</v>
      </c>
    </row>
    <row r="40" spans="1:3" s="555" customFormat="1" ht="15.6" x14ac:dyDescent="0.3">
      <c r="A40" s="550" t="s">
        <v>1033</v>
      </c>
      <c r="B40" s="573"/>
      <c r="C40" s="554">
        <v>83625</v>
      </c>
    </row>
    <row r="41" spans="1:3" ht="31.2" x14ac:dyDescent="0.3">
      <c r="A41" s="551" t="s">
        <v>320</v>
      </c>
      <c r="B41" s="571" t="s">
        <v>362</v>
      </c>
      <c r="C41" s="552">
        <v>-252773</v>
      </c>
    </row>
    <row r="42" spans="1:3" ht="31.2" x14ac:dyDescent="0.3">
      <c r="A42" s="551" t="s">
        <v>363</v>
      </c>
      <c r="B42" s="571" t="s">
        <v>364</v>
      </c>
      <c r="C42" s="552">
        <v>-252773</v>
      </c>
    </row>
    <row r="43" spans="1:3" ht="31.2" x14ac:dyDescent="0.3">
      <c r="A43" s="551" t="s">
        <v>365</v>
      </c>
      <c r="B43" s="571" t="s">
        <v>366</v>
      </c>
      <c r="C43" s="552">
        <v>9462394</v>
      </c>
    </row>
    <row r="44" spans="1:3" ht="15.6" x14ac:dyDescent="0.3">
      <c r="A44" s="551" t="s">
        <v>367</v>
      </c>
      <c r="B44" s="571" t="s">
        <v>368</v>
      </c>
      <c r="C44" s="552">
        <v>9440223</v>
      </c>
    </row>
    <row r="45" spans="1:3" ht="31.2" x14ac:dyDescent="0.3">
      <c r="A45" s="551" t="s">
        <v>369</v>
      </c>
      <c r="B45" s="571" t="s">
        <v>370</v>
      </c>
      <c r="C45" s="552">
        <v>35274</v>
      </c>
    </row>
    <row r="46" spans="1:3" ht="31.2" x14ac:dyDescent="0.3">
      <c r="A46" s="551" t="s">
        <v>373</v>
      </c>
      <c r="B46" s="571" t="s">
        <v>374</v>
      </c>
      <c r="C46" s="552">
        <v>-13103</v>
      </c>
    </row>
    <row r="47" spans="1:3" s="555" customFormat="1" ht="15.6" x14ac:dyDescent="0.3">
      <c r="A47" s="550" t="s">
        <v>1033</v>
      </c>
      <c r="B47" s="573"/>
      <c r="C47" s="554">
        <v>9209621</v>
      </c>
    </row>
    <row r="48" spans="1:3" ht="15.6" x14ac:dyDescent="0.3">
      <c r="A48" s="551"/>
      <c r="B48" s="573"/>
      <c r="C48" s="552"/>
    </row>
    <row r="49" spans="1:3" s="555" customFormat="1" ht="15.6" x14ac:dyDescent="0.3">
      <c r="A49" s="550" t="s">
        <v>1270</v>
      </c>
      <c r="B49" s="573"/>
      <c r="C49" s="554">
        <v>96834567</v>
      </c>
    </row>
    <row r="50" spans="1:3" s="555" customFormat="1" ht="15.6" x14ac:dyDescent="0.3">
      <c r="A50" s="550"/>
      <c r="B50" s="573"/>
      <c r="C50" s="554"/>
    </row>
    <row r="51" spans="1:3" ht="16.2" x14ac:dyDescent="0.3">
      <c r="A51" s="313" t="s">
        <v>1271</v>
      </c>
      <c r="B51" s="575"/>
      <c r="C51" s="557"/>
    </row>
    <row r="52" spans="1:3" ht="15.6" x14ac:dyDescent="0.3">
      <c r="A52" s="316"/>
      <c r="B52" s="576"/>
      <c r="C52" s="317"/>
    </row>
    <row r="53" spans="1:3" ht="15.6" x14ac:dyDescent="0.3">
      <c r="A53" s="529" t="s">
        <v>324</v>
      </c>
      <c r="B53" s="572"/>
      <c r="C53" s="529"/>
    </row>
    <row r="54" spans="1:3" ht="15.6" x14ac:dyDescent="0.3">
      <c r="A54" s="529"/>
      <c r="B54" s="572"/>
      <c r="C54" s="529"/>
    </row>
    <row r="55" spans="1:3" ht="15.6" x14ac:dyDescent="0.3">
      <c r="A55" s="119" t="s">
        <v>376</v>
      </c>
      <c r="B55" s="577" t="s">
        <v>377</v>
      </c>
      <c r="C55" s="558">
        <f>SUM(C56)</f>
        <v>220000</v>
      </c>
    </row>
    <row r="56" spans="1:3" ht="31.2" x14ac:dyDescent="0.3">
      <c r="A56" s="119" t="s">
        <v>378</v>
      </c>
      <c r="B56" s="577" t="s">
        <v>379</v>
      </c>
      <c r="C56" s="558">
        <v>220000</v>
      </c>
    </row>
    <row r="57" spans="1:3" ht="15.6" x14ac:dyDescent="0.3">
      <c r="A57" s="119" t="s">
        <v>380</v>
      </c>
      <c r="B57" s="577" t="s">
        <v>381</v>
      </c>
      <c r="C57" s="558">
        <v>110000</v>
      </c>
    </row>
    <row r="58" spans="1:3" ht="15.6" x14ac:dyDescent="0.3">
      <c r="A58" s="119" t="s">
        <v>382</v>
      </c>
      <c r="B58" s="577" t="s">
        <v>383</v>
      </c>
      <c r="C58" s="558">
        <f>SUM(C59,C60,C61,C62)</f>
        <v>18245700</v>
      </c>
    </row>
    <row r="59" spans="1:3" ht="15.6" x14ac:dyDescent="0.3">
      <c r="A59" s="119" t="s">
        <v>384</v>
      </c>
      <c r="B59" s="577" t="s">
        <v>385</v>
      </c>
      <c r="C59" s="558">
        <v>6858700</v>
      </c>
    </row>
    <row r="60" spans="1:3" ht="15.6" x14ac:dyDescent="0.3">
      <c r="A60" s="119" t="s">
        <v>386</v>
      </c>
      <c r="B60" s="577" t="s">
        <v>387</v>
      </c>
      <c r="C60" s="558">
        <v>5650000</v>
      </c>
    </row>
    <row r="61" spans="1:3" ht="31.2" x14ac:dyDescent="0.3">
      <c r="A61" s="119" t="s">
        <v>388</v>
      </c>
      <c r="B61" s="577" t="s">
        <v>389</v>
      </c>
      <c r="C61" s="558">
        <v>5550000</v>
      </c>
    </row>
    <row r="62" spans="1:3" ht="15.6" x14ac:dyDescent="0.3">
      <c r="A62" s="119" t="s">
        <v>390</v>
      </c>
      <c r="B62" s="577" t="s">
        <v>391</v>
      </c>
      <c r="C62" s="558">
        <v>187000</v>
      </c>
    </row>
    <row r="63" spans="1:3" ht="15.6" x14ac:dyDescent="0.3">
      <c r="A63" s="550" t="s">
        <v>1033</v>
      </c>
      <c r="B63" s="574"/>
      <c r="C63" s="556">
        <f>SUM(C58,C55)</f>
        <v>18465700</v>
      </c>
    </row>
    <row r="64" spans="1:3" ht="15.6" x14ac:dyDescent="0.3">
      <c r="A64" s="119" t="s">
        <v>325</v>
      </c>
      <c r="B64" s="577" t="s">
        <v>326</v>
      </c>
      <c r="C64" s="558">
        <f>SUM(C65,C66,C67,C68,C69,C70)</f>
        <v>7232164</v>
      </c>
    </row>
    <row r="65" spans="1:3" ht="31.2" x14ac:dyDescent="0.3">
      <c r="A65" s="119" t="s">
        <v>392</v>
      </c>
      <c r="B65" s="577" t="s">
        <v>393</v>
      </c>
      <c r="C65" s="558">
        <v>3349464</v>
      </c>
    </row>
    <row r="66" spans="1:3" ht="15.6" x14ac:dyDescent="0.3">
      <c r="A66" s="119" t="s">
        <v>394</v>
      </c>
      <c r="B66" s="577" t="s">
        <v>395</v>
      </c>
      <c r="C66" s="558">
        <v>2211000</v>
      </c>
    </row>
    <row r="67" spans="1:3" ht="15.6" x14ac:dyDescent="0.3">
      <c r="A67" s="119" t="s">
        <v>327</v>
      </c>
      <c r="B67" s="577" t="s">
        <v>328</v>
      </c>
      <c r="C67" s="558">
        <v>550000</v>
      </c>
    </row>
    <row r="68" spans="1:3" ht="15.6" x14ac:dyDescent="0.3">
      <c r="A68" s="119" t="s">
        <v>1272</v>
      </c>
      <c r="B68" s="577" t="s">
        <v>1273</v>
      </c>
      <c r="C68" s="537">
        <v>1118580</v>
      </c>
    </row>
    <row r="69" spans="1:3" ht="15.6" x14ac:dyDescent="0.3">
      <c r="A69" s="119" t="s">
        <v>396</v>
      </c>
      <c r="B69" s="577" t="s">
        <v>397</v>
      </c>
      <c r="C69" s="558">
        <v>3000</v>
      </c>
    </row>
    <row r="70" spans="1:3" ht="15.6" x14ac:dyDescent="0.3">
      <c r="A70" s="119" t="s">
        <v>398</v>
      </c>
      <c r="B70" s="577" t="s">
        <v>399</v>
      </c>
      <c r="C70" s="558">
        <v>120</v>
      </c>
    </row>
    <row r="71" spans="1:3" ht="15.6" x14ac:dyDescent="0.3">
      <c r="A71" s="119" t="s">
        <v>329</v>
      </c>
      <c r="B71" s="577" t="s">
        <v>330</v>
      </c>
      <c r="C71" s="558">
        <f>SUM(C73,C72,C75,C74,C76,C77,C78,C79,C80)</f>
        <v>9856500</v>
      </c>
    </row>
    <row r="72" spans="1:3" ht="15.6" x14ac:dyDescent="0.3">
      <c r="A72" s="119" t="s">
        <v>1274</v>
      </c>
      <c r="B72" s="577" t="s">
        <v>400</v>
      </c>
      <c r="C72" s="558">
        <v>76000</v>
      </c>
    </row>
    <row r="73" spans="1:3" ht="31.2" x14ac:dyDescent="0.3">
      <c r="A73" s="119" t="s">
        <v>401</v>
      </c>
      <c r="B73" s="577" t="s">
        <v>402</v>
      </c>
      <c r="C73" s="558">
        <v>476000</v>
      </c>
    </row>
    <row r="74" spans="1:3" ht="21" customHeight="1" x14ac:dyDescent="0.3">
      <c r="A74" s="119" t="s">
        <v>403</v>
      </c>
      <c r="B74" s="577" t="s">
        <v>404</v>
      </c>
      <c r="C74" s="558">
        <v>8500000</v>
      </c>
    </row>
    <row r="75" spans="1:3" ht="21" customHeight="1" x14ac:dyDescent="0.3">
      <c r="A75" s="119" t="s">
        <v>331</v>
      </c>
      <c r="B75" s="577" t="s">
        <v>332</v>
      </c>
      <c r="C75" s="558">
        <v>12000</v>
      </c>
    </row>
    <row r="76" spans="1:3" ht="21" customHeight="1" x14ac:dyDescent="0.3">
      <c r="A76" s="119" t="s">
        <v>405</v>
      </c>
      <c r="B76" s="577" t="s">
        <v>406</v>
      </c>
      <c r="C76" s="558">
        <v>440000</v>
      </c>
    </row>
    <row r="77" spans="1:3" ht="21" customHeight="1" x14ac:dyDescent="0.3">
      <c r="A77" s="119" t="s">
        <v>407</v>
      </c>
      <c r="B77" s="577" t="s">
        <v>408</v>
      </c>
      <c r="C77" s="558">
        <v>280000</v>
      </c>
    </row>
    <row r="78" spans="1:3" ht="21" customHeight="1" x14ac:dyDescent="0.3">
      <c r="A78" s="119" t="s">
        <v>409</v>
      </c>
      <c r="B78" s="577" t="s">
        <v>410</v>
      </c>
      <c r="C78" s="558">
        <v>15000</v>
      </c>
    </row>
    <row r="79" spans="1:3" ht="21" customHeight="1" x14ac:dyDescent="0.3">
      <c r="A79" s="119" t="s">
        <v>411</v>
      </c>
      <c r="B79" s="577" t="s">
        <v>412</v>
      </c>
      <c r="C79" s="558">
        <v>7500</v>
      </c>
    </row>
    <row r="80" spans="1:3" ht="21" customHeight="1" x14ac:dyDescent="0.3">
      <c r="A80" s="119" t="s">
        <v>413</v>
      </c>
      <c r="B80" s="577" t="s">
        <v>414</v>
      </c>
      <c r="C80" s="558">
        <v>50000</v>
      </c>
    </row>
    <row r="81" spans="1:3" ht="21" customHeight="1" x14ac:dyDescent="0.3">
      <c r="A81" s="119" t="s">
        <v>415</v>
      </c>
      <c r="B81" s="577" t="s">
        <v>416</v>
      </c>
      <c r="C81" s="558">
        <f>SUM(C82,C83)</f>
        <v>760000</v>
      </c>
    </row>
    <row r="82" spans="1:3" ht="31.2" x14ac:dyDescent="0.3">
      <c r="A82" s="119" t="s">
        <v>417</v>
      </c>
      <c r="B82" s="577" t="s">
        <v>418</v>
      </c>
      <c r="C82" s="558">
        <v>90000</v>
      </c>
    </row>
    <row r="83" spans="1:3" ht="31.2" x14ac:dyDescent="0.3">
      <c r="A83" s="119" t="s">
        <v>419</v>
      </c>
      <c r="B83" s="577" t="s">
        <v>420</v>
      </c>
      <c r="C83" s="558">
        <v>670000</v>
      </c>
    </row>
    <row r="84" spans="1:3" ht="15.6" x14ac:dyDescent="0.3">
      <c r="A84" s="119" t="s">
        <v>333</v>
      </c>
      <c r="B84" s="577" t="s">
        <v>334</v>
      </c>
      <c r="C84" s="558">
        <f>SUM(C85)</f>
        <v>428000</v>
      </c>
    </row>
    <row r="85" spans="1:3" ht="15.6" x14ac:dyDescent="0.3">
      <c r="A85" s="119" t="s">
        <v>337</v>
      </c>
      <c r="B85" s="577" t="s">
        <v>338</v>
      </c>
      <c r="C85" s="558">
        <v>428000</v>
      </c>
    </row>
    <row r="86" spans="1:3" ht="15.6" x14ac:dyDescent="0.3">
      <c r="A86" s="119" t="s">
        <v>339</v>
      </c>
      <c r="B86" s="577" t="s">
        <v>340</v>
      </c>
      <c r="C86" s="558">
        <f>SUM(C87,C88)</f>
        <v>-299116</v>
      </c>
    </row>
    <row r="87" spans="1:3" ht="15.6" x14ac:dyDescent="0.3">
      <c r="A87" s="119" t="s">
        <v>421</v>
      </c>
      <c r="B87" s="577" t="s">
        <v>422</v>
      </c>
      <c r="C87" s="558">
        <v>-115225</v>
      </c>
    </row>
    <row r="88" spans="1:3" ht="31.2" x14ac:dyDescent="0.3">
      <c r="A88" s="119" t="s">
        <v>341</v>
      </c>
      <c r="B88" s="577" t="s">
        <v>342</v>
      </c>
      <c r="C88" s="558">
        <v>-183891</v>
      </c>
    </row>
    <row r="89" spans="1:3" ht="15.6" x14ac:dyDescent="0.3">
      <c r="A89" s="119" t="s">
        <v>423</v>
      </c>
      <c r="B89" s="577" t="s">
        <v>424</v>
      </c>
      <c r="C89" s="558">
        <f>SUM(C90,C91,C92)</f>
        <v>929670</v>
      </c>
    </row>
    <row r="90" spans="1:3" ht="15.6" x14ac:dyDescent="0.3">
      <c r="A90" s="119" t="s">
        <v>425</v>
      </c>
      <c r="B90" s="577" t="s">
        <v>426</v>
      </c>
      <c r="C90" s="558">
        <v>341310</v>
      </c>
    </row>
    <row r="91" spans="1:3" ht="31.2" x14ac:dyDescent="0.3">
      <c r="A91" s="119" t="s">
        <v>427</v>
      </c>
      <c r="B91" s="577" t="s">
        <v>428</v>
      </c>
      <c r="C91" s="558">
        <v>100000</v>
      </c>
    </row>
    <row r="92" spans="1:3" ht="15.6" x14ac:dyDescent="0.3">
      <c r="A92" s="119" t="s">
        <v>429</v>
      </c>
      <c r="B92" s="577" t="s">
        <v>430</v>
      </c>
      <c r="C92" s="558">
        <v>488360</v>
      </c>
    </row>
    <row r="93" spans="1:3" ht="15.6" x14ac:dyDescent="0.3">
      <c r="A93" s="119" t="s">
        <v>431</v>
      </c>
      <c r="B93" s="577" t="s">
        <v>432</v>
      </c>
      <c r="C93" s="558">
        <v>82488</v>
      </c>
    </row>
    <row r="94" spans="1:3" ht="15.6" x14ac:dyDescent="0.3">
      <c r="A94" s="119" t="s">
        <v>343</v>
      </c>
      <c r="B94" s="577">
        <v>4500</v>
      </c>
      <c r="C94" s="558">
        <f>SUM(C95,C96)</f>
        <v>138129</v>
      </c>
    </row>
    <row r="95" spans="1:3" ht="15.6" x14ac:dyDescent="0.3">
      <c r="A95" s="119" t="s">
        <v>345</v>
      </c>
      <c r="B95" s="577">
        <v>4501</v>
      </c>
      <c r="C95" s="558">
        <v>1343</v>
      </c>
    </row>
    <row r="96" spans="1:3" ht="15.6" x14ac:dyDescent="0.3">
      <c r="A96" s="119" t="s">
        <v>1332</v>
      </c>
      <c r="B96" s="577">
        <v>4503</v>
      </c>
      <c r="C96" s="558">
        <v>136786</v>
      </c>
    </row>
    <row r="97" spans="1:3" ht="15.6" x14ac:dyDescent="0.3">
      <c r="A97" s="550" t="s">
        <v>1033</v>
      </c>
      <c r="B97" s="574"/>
      <c r="C97" s="556">
        <f>SUM(C64,C71,C81,C84,C86,C89,C93,C94)</f>
        <v>19127835</v>
      </c>
    </row>
    <row r="98" spans="1:3" ht="15.6" x14ac:dyDescent="0.3">
      <c r="A98" s="550"/>
      <c r="B98" s="574"/>
      <c r="C98" s="556"/>
    </row>
    <row r="99" spans="1:3" ht="34.5" customHeight="1" x14ac:dyDescent="0.3">
      <c r="A99" s="119" t="s">
        <v>349</v>
      </c>
      <c r="B99" s="577" t="s">
        <v>350</v>
      </c>
      <c r="C99" s="558">
        <f>SUM(C100,C101,C102)</f>
        <v>8226900</v>
      </c>
    </row>
    <row r="100" spans="1:3" ht="36.75" customHeight="1" x14ac:dyDescent="0.3">
      <c r="A100" s="119" t="s">
        <v>433</v>
      </c>
      <c r="B100" s="577" t="s">
        <v>434</v>
      </c>
      <c r="C100" s="558">
        <v>3126400</v>
      </c>
    </row>
    <row r="101" spans="1:3" ht="46.5" customHeight="1" x14ac:dyDescent="0.3">
      <c r="A101" s="119" t="s">
        <v>1275</v>
      </c>
      <c r="B101" s="577" t="s">
        <v>1276</v>
      </c>
      <c r="C101" s="558">
        <v>4329200</v>
      </c>
    </row>
    <row r="102" spans="1:3" ht="45.75" customHeight="1" x14ac:dyDescent="0.3">
      <c r="A102" s="521" t="s">
        <v>1333</v>
      </c>
      <c r="B102" s="577">
        <v>3118</v>
      </c>
      <c r="C102" s="558">
        <v>771300</v>
      </c>
    </row>
    <row r="103" spans="1:3" ht="23.25" customHeight="1" x14ac:dyDescent="0.3">
      <c r="A103" s="119" t="s">
        <v>353</v>
      </c>
      <c r="B103" s="577" t="s">
        <v>354</v>
      </c>
      <c r="C103" s="558">
        <f>SUM(C104,C105)</f>
        <v>-82836</v>
      </c>
    </row>
    <row r="104" spans="1:3" ht="23.25" customHeight="1" x14ac:dyDescent="0.3">
      <c r="A104" s="521" t="s">
        <v>1334</v>
      </c>
      <c r="B104" s="577">
        <v>6101</v>
      </c>
      <c r="C104" s="558">
        <v>3564</v>
      </c>
    </row>
    <row r="105" spans="1:3" ht="31.2" x14ac:dyDescent="0.3">
      <c r="A105" s="119" t="s">
        <v>355</v>
      </c>
      <c r="B105" s="577" t="s">
        <v>356</v>
      </c>
      <c r="C105" s="558">
        <v>-86400</v>
      </c>
    </row>
    <row r="106" spans="1:3" ht="31.2" x14ac:dyDescent="0.3">
      <c r="A106" s="119" t="s">
        <v>357</v>
      </c>
      <c r="B106" s="577" t="s">
        <v>358</v>
      </c>
      <c r="C106" s="558">
        <f>SUM(C107,C108)</f>
        <v>-11634617</v>
      </c>
    </row>
    <row r="107" spans="1:3" ht="15.6" x14ac:dyDescent="0.3">
      <c r="A107" s="521" t="s">
        <v>1335</v>
      </c>
      <c r="B107" s="577">
        <v>6201</v>
      </c>
      <c r="C107" s="558">
        <v>18155</v>
      </c>
    </row>
    <row r="108" spans="1:3" ht="15.6" x14ac:dyDescent="0.3">
      <c r="A108" s="119" t="s">
        <v>359</v>
      </c>
      <c r="B108" s="577" t="s">
        <v>360</v>
      </c>
      <c r="C108" s="558">
        <v>-11652772</v>
      </c>
    </row>
    <row r="109" spans="1:3" ht="31.2" x14ac:dyDescent="0.3">
      <c r="A109" s="521" t="s">
        <v>1336</v>
      </c>
      <c r="B109" s="578" t="s">
        <v>1337</v>
      </c>
      <c r="C109" s="537">
        <f>SUM(C110)</f>
        <v>59969</v>
      </c>
    </row>
    <row r="110" spans="1:3" ht="15.6" x14ac:dyDescent="0.3">
      <c r="A110" s="521" t="s">
        <v>1338</v>
      </c>
      <c r="B110" s="578" t="s">
        <v>1339</v>
      </c>
      <c r="C110" s="537">
        <v>59969</v>
      </c>
    </row>
    <row r="111" spans="1:3" ht="15.6" x14ac:dyDescent="0.3">
      <c r="A111" s="550" t="s">
        <v>1033</v>
      </c>
      <c r="B111" s="574"/>
      <c r="C111" s="556">
        <f>SUM(C99,C103,C106,C109)</f>
        <v>-3430584</v>
      </c>
    </row>
    <row r="112" spans="1:3" ht="15.6" x14ac:dyDescent="0.3">
      <c r="A112" s="120"/>
      <c r="B112" s="574"/>
      <c r="C112" s="556"/>
    </row>
    <row r="113" spans="1:3" ht="31.2" x14ac:dyDescent="0.3">
      <c r="A113" s="119" t="s">
        <v>318</v>
      </c>
      <c r="B113" s="577" t="s">
        <v>361</v>
      </c>
      <c r="C113" s="558">
        <v>2205875</v>
      </c>
    </row>
    <row r="114" spans="1:3" ht="15.6" x14ac:dyDescent="0.3">
      <c r="A114" s="550" t="s">
        <v>1033</v>
      </c>
      <c r="B114" s="574"/>
      <c r="C114" s="556">
        <f>SUM(C113)</f>
        <v>2205875</v>
      </c>
    </row>
    <row r="115" spans="1:3" ht="15.6" x14ac:dyDescent="0.3">
      <c r="A115" s="550"/>
      <c r="B115" s="574"/>
      <c r="C115" s="556"/>
    </row>
    <row r="116" spans="1:3" ht="15.6" x14ac:dyDescent="0.3">
      <c r="A116" s="521" t="s">
        <v>1340</v>
      </c>
      <c r="B116" s="578" t="s">
        <v>1341</v>
      </c>
      <c r="C116" s="537">
        <f>SUM(C117)</f>
        <v>-71000</v>
      </c>
    </row>
    <row r="117" spans="1:3" ht="31.2" x14ac:dyDescent="0.3">
      <c r="A117" s="521" t="s">
        <v>1342</v>
      </c>
      <c r="B117" s="578" t="s">
        <v>1343</v>
      </c>
      <c r="C117" s="537">
        <v>-71000</v>
      </c>
    </row>
    <row r="118" spans="1:3" ht="15.6" x14ac:dyDescent="0.3">
      <c r="A118" s="119" t="s">
        <v>319</v>
      </c>
      <c r="B118" s="577" t="s">
        <v>435</v>
      </c>
      <c r="C118" s="558">
        <f>SUM(C119,C120,C121,C124)</f>
        <v>10598413</v>
      </c>
    </row>
    <row r="119" spans="1:3" ht="15.6" x14ac:dyDescent="0.3">
      <c r="A119" s="119" t="s">
        <v>436</v>
      </c>
      <c r="B119" s="577" t="s">
        <v>437</v>
      </c>
      <c r="C119" s="558">
        <v>7327851</v>
      </c>
    </row>
    <row r="120" spans="1:3" ht="31.2" x14ac:dyDescent="0.3">
      <c r="A120" s="119" t="s">
        <v>1277</v>
      </c>
      <c r="B120" s="577" t="s">
        <v>1278</v>
      </c>
      <c r="C120" s="558">
        <v>-4000000</v>
      </c>
    </row>
    <row r="121" spans="1:3" ht="31.2" x14ac:dyDescent="0.3">
      <c r="A121" s="119" t="s">
        <v>438</v>
      </c>
      <c r="B121" s="577" t="s">
        <v>439</v>
      </c>
      <c r="C121" s="558">
        <v>7428716</v>
      </c>
    </row>
    <row r="122" spans="1:3" ht="31.2" x14ac:dyDescent="0.3">
      <c r="A122" s="119" t="s">
        <v>440</v>
      </c>
      <c r="B122" s="577" t="s">
        <v>441</v>
      </c>
      <c r="C122" s="558">
        <v>1048716</v>
      </c>
    </row>
    <row r="123" spans="1:3" ht="46.8" x14ac:dyDescent="0.3">
      <c r="A123" s="119" t="s">
        <v>1279</v>
      </c>
      <c r="B123" s="577" t="s">
        <v>1280</v>
      </c>
      <c r="C123" s="558">
        <v>6380000</v>
      </c>
    </row>
    <row r="124" spans="1:3" ht="31.2" x14ac:dyDescent="0.3">
      <c r="A124" s="119" t="s">
        <v>442</v>
      </c>
      <c r="B124" s="577" t="s">
        <v>443</v>
      </c>
      <c r="C124" s="558">
        <v>-158154</v>
      </c>
    </row>
    <row r="125" spans="1:3" ht="31.2" x14ac:dyDescent="0.3">
      <c r="A125" s="119" t="s">
        <v>1281</v>
      </c>
      <c r="B125" s="577" t="s">
        <v>1282</v>
      </c>
      <c r="C125" s="558">
        <v>-59392</v>
      </c>
    </row>
    <row r="126" spans="1:3" ht="46.8" x14ac:dyDescent="0.3">
      <c r="A126" s="119" t="s">
        <v>444</v>
      </c>
      <c r="B126" s="577" t="s">
        <v>445</v>
      </c>
      <c r="C126" s="558">
        <v>-98762</v>
      </c>
    </row>
    <row r="127" spans="1:3" ht="31.2" x14ac:dyDescent="0.3">
      <c r="A127" s="119" t="s">
        <v>320</v>
      </c>
      <c r="B127" s="577" t="s">
        <v>362</v>
      </c>
      <c r="C127" s="558">
        <f>SUM(C128)</f>
        <v>-706727</v>
      </c>
    </row>
    <row r="128" spans="1:3" ht="31.2" x14ac:dyDescent="0.3">
      <c r="A128" s="119" t="s">
        <v>363</v>
      </c>
      <c r="B128" s="577" t="s">
        <v>364</v>
      </c>
      <c r="C128" s="558">
        <v>-706727</v>
      </c>
    </row>
    <row r="129" spans="1:3" ht="31.2" x14ac:dyDescent="0.3">
      <c r="A129" s="119" t="s">
        <v>365</v>
      </c>
      <c r="B129" s="577" t="s">
        <v>366</v>
      </c>
      <c r="C129" s="558">
        <f>SUM(C130,C131,C132,C133,C134,C135)</f>
        <v>12470862</v>
      </c>
    </row>
    <row r="130" spans="1:3" ht="15.6" x14ac:dyDescent="0.3">
      <c r="A130" s="119" t="s">
        <v>367</v>
      </c>
      <c r="B130" s="577" t="s">
        <v>368</v>
      </c>
      <c r="C130" s="558">
        <v>12667884</v>
      </c>
    </row>
    <row r="131" spans="1:3" ht="31.2" x14ac:dyDescent="0.3">
      <c r="A131" s="119" t="s">
        <v>369</v>
      </c>
      <c r="B131" s="577" t="s">
        <v>370</v>
      </c>
      <c r="C131" s="558">
        <v>46720</v>
      </c>
    </row>
    <row r="132" spans="1:3" ht="15.6" x14ac:dyDescent="0.3">
      <c r="A132" s="119" t="s">
        <v>446</v>
      </c>
      <c r="B132" s="577" t="s">
        <v>447</v>
      </c>
      <c r="C132" s="558">
        <v>819551</v>
      </c>
    </row>
    <row r="133" spans="1:3" ht="15.6" x14ac:dyDescent="0.3">
      <c r="A133" s="119" t="s">
        <v>448</v>
      </c>
      <c r="B133" s="577" t="s">
        <v>449</v>
      </c>
      <c r="C133" s="558">
        <v>6520</v>
      </c>
    </row>
    <row r="134" spans="1:3" ht="15.6" x14ac:dyDescent="0.3">
      <c r="A134" s="119" t="s">
        <v>371</v>
      </c>
      <c r="B134" s="577" t="s">
        <v>372</v>
      </c>
      <c r="C134" s="558">
        <v>-984580</v>
      </c>
    </row>
    <row r="135" spans="1:3" ht="15.6" x14ac:dyDescent="0.3">
      <c r="A135" s="119" t="s">
        <v>450</v>
      </c>
      <c r="B135" s="577" t="s">
        <v>451</v>
      </c>
      <c r="C135" s="558">
        <v>-85233</v>
      </c>
    </row>
    <row r="136" spans="1:3" ht="15.6" x14ac:dyDescent="0.3">
      <c r="A136" s="550" t="s">
        <v>1033</v>
      </c>
      <c r="B136" s="574"/>
      <c r="C136" s="556">
        <f>SUM(C116,C118,C127,C129)</f>
        <v>22291548</v>
      </c>
    </row>
    <row r="137" spans="1:3" ht="15.6" x14ac:dyDescent="0.3">
      <c r="A137" s="119"/>
      <c r="B137" s="579"/>
      <c r="C137" s="558"/>
    </row>
    <row r="138" spans="1:3" ht="15.6" x14ac:dyDescent="0.3">
      <c r="A138" s="527" t="s">
        <v>1283</v>
      </c>
      <c r="B138" s="574"/>
      <c r="C138" s="556">
        <f>SUM(C136,C114,C111,C97,C63)</f>
        <v>58660374</v>
      </c>
    </row>
    <row r="139" spans="1:3" ht="15.6" x14ac:dyDescent="0.3">
      <c r="A139" s="527"/>
      <c r="B139" s="574"/>
      <c r="C139" s="556"/>
    </row>
    <row r="140" spans="1:3" ht="15.6" x14ac:dyDescent="0.3">
      <c r="A140" s="559" t="s">
        <v>1284</v>
      </c>
      <c r="B140" s="580"/>
      <c r="C140" s="559">
        <f>SUM(C49,C138)</f>
        <v>155494941</v>
      </c>
    </row>
    <row r="141" spans="1:3" ht="15.6" x14ac:dyDescent="0.3">
      <c r="A141" s="546"/>
      <c r="B141" s="566"/>
      <c r="C141" s="546"/>
    </row>
    <row r="142" spans="1:3" ht="15.6" x14ac:dyDescent="0.3">
      <c r="A142" s="546"/>
      <c r="B142" s="566"/>
      <c r="C142" s="546"/>
    </row>
    <row r="143" spans="1:3" ht="15.6" x14ac:dyDescent="0.3">
      <c r="A143" s="562" t="s">
        <v>1586</v>
      </c>
      <c r="B143" s="566"/>
      <c r="C143" s="546"/>
    </row>
    <row r="144" spans="1:3" ht="15.6" x14ac:dyDescent="0.3">
      <c r="A144" s="562" t="s">
        <v>1587</v>
      </c>
      <c r="B144" s="566"/>
      <c r="C144" s="546"/>
    </row>
    <row r="145" spans="1:3" ht="15.6" x14ac:dyDescent="0.3">
      <c r="A145" s="562" t="s">
        <v>1588</v>
      </c>
      <c r="B145" s="566"/>
      <c r="C145" s="546"/>
    </row>
    <row r="146" spans="1:3" ht="15.6" x14ac:dyDescent="0.3">
      <c r="A146" s="561"/>
      <c r="B146" s="566"/>
      <c r="C146" s="546"/>
    </row>
    <row r="147" spans="1:3" ht="15.6" x14ac:dyDescent="0.3">
      <c r="A147" s="561"/>
      <c r="B147" s="566"/>
      <c r="C147" s="546"/>
    </row>
    <row r="148" spans="1:3" ht="15.6" x14ac:dyDescent="0.3">
      <c r="B148" s="566"/>
      <c r="C148" s="546"/>
    </row>
    <row r="149" spans="1:3" ht="15.6" x14ac:dyDescent="0.3">
      <c r="A149" s="562"/>
      <c r="B149" s="566"/>
      <c r="C149" s="546"/>
    </row>
    <row r="150" spans="1:3" ht="15.6" x14ac:dyDescent="0.3">
      <c r="A150" s="560"/>
      <c r="B150" s="566"/>
      <c r="C150" s="546"/>
    </row>
    <row r="151" spans="1:3" ht="15.6" x14ac:dyDescent="0.3">
      <c r="A151" s="561"/>
      <c r="B151" s="566"/>
      <c r="C151" s="546"/>
    </row>
    <row r="152" spans="1:3" ht="15.6" x14ac:dyDescent="0.3">
      <c r="A152" s="560"/>
      <c r="B152" s="566"/>
      <c r="C152" s="546"/>
    </row>
    <row r="153" spans="1:3" ht="15.6" x14ac:dyDescent="0.3">
      <c r="A153" s="560"/>
      <c r="B153" s="566"/>
      <c r="C153" s="546"/>
    </row>
    <row r="154" spans="1:3" ht="15.6" x14ac:dyDescent="0.3">
      <c r="A154" s="561"/>
      <c r="B154" s="566"/>
      <c r="C154" s="546"/>
    </row>
    <row r="155" spans="1:3" ht="15.6" x14ac:dyDescent="0.3">
      <c r="A155" s="561"/>
      <c r="B155" s="566"/>
      <c r="C155" s="546"/>
    </row>
    <row r="156" spans="1:3" ht="15.6" x14ac:dyDescent="0.3">
      <c r="A156" s="563"/>
      <c r="B156" s="566"/>
      <c r="C156" s="546"/>
    </row>
    <row r="157" spans="1:3" ht="15.6" x14ac:dyDescent="0.3">
      <c r="A157" s="564"/>
      <c r="B157" s="566"/>
      <c r="C157" s="546"/>
    </row>
    <row r="158" spans="1:3" ht="15.6" x14ac:dyDescent="0.3">
      <c r="A158" s="564"/>
      <c r="B158" s="566"/>
      <c r="C158" s="546"/>
    </row>
    <row r="159" spans="1:3" ht="15.6" x14ac:dyDescent="0.3">
      <c r="A159" s="564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I31" sqref="I31:J31"/>
    </sheetView>
  </sheetViews>
  <sheetFormatPr defaultRowHeight="14.4" x14ac:dyDescent="0.3"/>
  <cols>
    <col min="1" max="1" width="15.109375" customWidth="1"/>
    <col min="3" max="3" width="32.5546875" customWidth="1"/>
  </cols>
  <sheetData>
    <row r="1" spans="1:1" x14ac:dyDescent="0.3">
      <c r="A1" t="s">
        <v>1100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L66"/>
  <sheetViews>
    <sheetView topLeftCell="A31" workbookViewId="0">
      <selection activeCell="F60" sqref="F60"/>
    </sheetView>
  </sheetViews>
  <sheetFormatPr defaultRowHeight="14.4" x14ac:dyDescent="0.3"/>
  <sheetData>
    <row r="1" spans="3:12" ht="15.6" x14ac:dyDescent="0.3">
      <c r="C1" s="234"/>
      <c r="D1" s="234"/>
      <c r="E1" s="234"/>
      <c r="F1" s="234"/>
      <c r="I1" s="235"/>
      <c r="L1" s="235" t="s">
        <v>1571</v>
      </c>
    </row>
    <row r="2" spans="3:12" ht="15.6" x14ac:dyDescent="0.3">
      <c r="C2" s="234"/>
      <c r="D2" s="234"/>
      <c r="E2" s="234"/>
      <c r="F2" s="234"/>
      <c r="G2" s="234"/>
    </row>
    <row r="3" spans="3:12" ht="15.6" x14ac:dyDescent="0.3">
      <c r="C3" s="234"/>
      <c r="D3" s="236"/>
      <c r="E3" s="237" t="s">
        <v>1055</v>
      </c>
      <c r="F3" s="236"/>
      <c r="G3" s="236"/>
    </row>
    <row r="4" spans="3:12" ht="15.6" x14ac:dyDescent="0.3">
      <c r="C4" s="236"/>
      <c r="D4" s="236"/>
      <c r="E4" s="236"/>
      <c r="F4" s="236"/>
      <c r="G4" s="236"/>
    </row>
    <row r="5" spans="3:12" ht="15.6" x14ac:dyDescent="0.3">
      <c r="C5" s="439"/>
      <c r="D5" s="234"/>
      <c r="E5" s="237" t="s">
        <v>1295</v>
      </c>
      <c r="F5" s="238"/>
      <c r="G5" s="236"/>
    </row>
    <row r="6" spans="3:12" ht="15.6" x14ac:dyDescent="0.3">
      <c r="C6" s="236"/>
      <c r="D6" s="239"/>
      <c r="E6" s="239"/>
      <c r="F6" s="239"/>
      <c r="G6" s="238"/>
    </row>
    <row r="7" spans="3:12" ht="15.6" x14ac:dyDescent="0.3">
      <c r="C7" s="234"/>
      <c r="D7" s="440">
        <v>1</v>
      </c>
      <c r="E7" s="441" t="s">
        <v>1056</v>
      </c>
      <c r="F7" s="441"/>
      <c r="G7" s="234"/>
    </row>
    <row r="8" spans="3:12" ht="15.6" x14ac:dyDescent="0.3">
      <c r="C8" s="234"/>
      <c r="D8" s="440">
        <v>2</v>
      </c>
      <c r="E8" s="441" t="s">
        <v>1057</v>
      </c>
      <c r="F8" s="441"/>
      <c r="G8" s="234"/>
    </row>
    <row r="9" spans="3:12" ht="15.6" x14ac:dyDescent="0.3">
      <c r="C9" s="234"/>
      <c r="D9" s="440">
        <v>3</v>
      </c>
      <c r="E9" s="441" t="s">
        <v>1058</v>
      </c>
      <c r="F9" s="441"/>
      <c r="G9" s="234"/>
    </row>
    <row r="10" spans="3:12" ht="15.6" x14ac:dyDescent="0.3">
      <c r="C10" s="234"/>
      <c r="D10" s="440">
        <v>4</v>
      </c>
      <c r="E10" s="441" t="s">
        <v>1059</v>
      </c>
      <c r="F10" s="441"/>
      <c r="G10" s="234"/>
    </row>
    <row r="11" spans="3:12" ht="32.25" customHeight="1" x14ac:dyDescent="0.3">
      <c r="C11" s="234"/>
      <c r="D11" s="440">
        <v>5</v>
      </c>
      <c r="E11" s="734" t="s">
        <v>1060</v>
      </c>
      <c r="F11" s="734"/>
      <c r="G11" s="734"/>
      <c r="H11" s="734"/>
      <c r="I11" s="734"/>
    </row>
    <row r="12" spans="3:12" ht="15.6" x14ac:dyDescent="0.3">
      <c r="C12" s="234"/>
      <c r="D12" s="440">
        <v>6</v>
      </c>
      <c r="E12" s="440" t="s">
        <v>1061</v>
      </c>
      <c r="F12" s="441"/>
      <c r="G12" s="234"/>
    </row>
    <row r="13" spans="3:12" ht="15.6" x14ac:dyDescent="0.3">
      <c r="C13" s="234"/>
      <c r="D13" s="440">
        <v>7</v>
      </c>
      <c r="E13" s="441" t="s">
        <v>1062</v>
      </c>
      <c r="F13" s="441"/>
      <c r="G13" s="234"/>
    </row>
    <row r="14" spans="3:12" ht="15.6" x14ac:dyDescent="0.3">
      <c r="C14" s="234"/>
      <c r="D14" s="440">
        <v>8</v>
      </c>
      <c r="E14" s="440" t="s">
        <v>1063</v>
      </c>
      <c r="F14" s="441"/>
      <c r="G14" s="234"/>
    </row>
    <row r="15" spans="3:12" ht="15.6" x14ac:dyDescent="0.3">
      <c r="C15" s="234"/>
      <c r="D15" s="440">
        <v>9</v>
      </c>
      <c r="E15" s="441" t="s">
        <v>1064</v>
      </c>
      <c r="F15" s="441"/>
      <c r="G15" s="234"/>
    </row>
    <row r="16" spans="3:12" ht="15.6" x14ac:dyDescent="0.3">
      <c r="C16" s="234"/>
      <c r="D16" s="440">
        <v>10</v>
      </c>
      <c r="E16" s="441" t="s">
        <v>1065</v>
      </c>
      <c r="F16" s="441"/>
      <c r="G16" s="234"/>
    </row>
    <row r="17" spans="3:7" ht="15.6" x14ac:dyDescent="0.3">
      <c r="C17" s="234"/>
      <c r="D17" s="440">
        <v>11</v>
      </c>
      <c r="E17" s="441" t="s">
        <v>1066</v>
      </c>
      <c r="F17" s="441"/>
      <c r="G17" s="234"/>
    </row>
    <row r="18" spans="3:7" ht="15.6" x14ac:dyDescent="0.3">
      <c r="C18" s="234"/>
      <c r="D18" s="440">
        <v>12</v>
      </c>
      <c r="E18" s="441" t="s">
        <v>1067</v>
      </c>
      <c r="F18" s="441"/>
      <c r="G18" s="234"/>
    </row>
    <row r="19" spans="3:7" ht="15.6" x14ac:dyDescent="0.3">
      <c r="C19" s="234"/>
      <c r="D19" s="440">
        <v>13</v>
      </c>
      <c r="E19" s="441" t="s">
        <v>1068</v>
      </c>
      <c r="F19" s="441"/>
      <c r="G19" s="234"/>
    </row>
    <row r="20" spans="3:7" ht="15.6" x14ac:dyDescent="0.3">
      <c r="C20" s="234"/>
      <c r="D20" s="440">
        <v>14</v>
      </c>
      <c r="E20" s="441" t="s">
        <v>1069</v>
      </c>
      <c r="F20" s="441"/>
      <c r="G20" s="234"/>
    </row>
    <row r="21" spans="3:7" ht="15.6" x14ac:dyDescent="0.3">
      <c r="C21" s="234"/>
      <c r="D21" s="440">
        <v>15</v>
      </c>
      <c r="E21" s="441" t="s">
        <v>1070</v>
      </c>
      <c r="F21" s="441"/>
      <c r="G21" s="234"/>
    </row>
    <row r="22" spans="3:7" ht="15.6" x14ac:dyDescent="0.3">
      <c r="C22" s="234"/>
      <c r="D22" s="440">
        <v>16</v>
      </c>
      <c r="E22" s="441" t="s">
        <v>1071</v>
      </c>
      <c r="F22" s="441"/>
      <c r="G22" s="234"/>
    </row>
    <row r="23" spans="3:7" ht="15.6" x14ac:dyDescent="0.3">
      <c r="C23" s="234"/>
      <c r="D23" s="440">
        <v>17</v>
      </c>
      <c r="E23" s="441" t="s">
        <v>1072</v>
      </c>
      <c r="F23" s="441"/>
      <c r="G23" s="234"/>
    </row>
    <row r="24" spans="3:7" ht="15.6" x14ac:dyDescent="0.3">
      <c r="C24" s="234"/>
      <c r="D24" s="440">
        <v>18</v>
      </c>
      <c r="E24" s="441" t="s">
        <v>1073</v>
      </c>
      <c r="F24" s="441"/>
      <c r="G24" s="234"/>
    </row>
    <row r="25" spans="3:7" ht="15.6" x14ac:dyDescent="0.3">
      <c r="C25" s="234"/>
      <c r="D25" s="440">
        <v>19</v>
      </c>
      <c r="E25" s="441" t="s">
        <v>1074</v>
      </c>
      <c r="F25" s="441"/>
      <c r="G25" s="234"/>
    </row>
    <row r="26" spans="3:7" ht="15.6" x14ac:dyDescent="0.3">
      <c r="C26" s="234"/>
      <c r="D26" s="440">
        <v>20</v>
      </c>
      <c r="E26" s="441" t="s">
        <v>1075</v>
      </c>
      <c r="F26" s="441"/>
      <c r="G26" s="234"/>
    </row>
    <row r="27" spans="3:7" ht="15.6" x14ac:dyDescent="0.3">
      <c r="C27" s="234"/>
      <c r="D27" s="440">
        <v>21</v>
      </c>
      <c r="E27" s="441" t="s">
        <v>1076</v>
      </c>
      <c r="F27" s="441"/>
      <c r="G27" s="234"/>
    </row>
    <row r="28" spans="3:7" ht="15.6" x14ac:dyDescent="0.3">
      <c r="C28" s="234"/>
      <c r="D28" s="440">
        <v>22</v>
      </c>
      <c r="E28" s="441" t="s">
        <v>1077</v>
      </c>
      <c r="F28" s="441"/>
      <c r="G28" s="234"/>
    </row>
    <row r="29" spans="3:7" ht="15.6" x14ac:dyDescent="0.3">
      <c r="C29" s="234"/>
      <c r="D29" s="440">
        <v>23</v>
      </c>
      <c r="E29" s="441" t="s">
        <v>1078</v>
      </c>
      <c r="F29" s="441"/>
      <c r="G29" s="234"/>
    </row>
    <row r="30" spans="3:7" ht="15.6" x14ac:dyDescent="0.3">
      <c r="C30" s="234"/>
      <c r="D30" s="440">
        <v>24</v>
      </c>
      <c r="E30" s="441" t="s">
        <v>1079</v>
      </c>
      <c r="F30" s="441"/>
      <c r="G30" s="234"/>
    </row>
    <row r="31" spans="3:7" ht="15.6" x14ac:dyDescent="0.3">
      <c r="C31" s="234"/>
      <c r="D31" s="440">
        <v>25</v>
      </c>
      <c r="E31" s="441" t="s">
        <v>1080</v>
      </c>
      <c r="F31" s="441"/>
      <c r="G31" s="234"/>
    </row>
    <row r="32" spans="3:7" ht="15.6" x14ac:dyDescent="0.3">
      <c r="C32" s="234"/>
      <c r="D32" s="440">
        <v>26</v>
      </c>
      <c r="E32" s="441" t="s">
        <v>1081</v>
      </c>
      <c r="F32" s="441"/>
      <c r="G32" s="234"/>
    </row>
    <row r="33" spans="3:7" ht="15.6" x14ac:dyDescent="0.3">
      <c r="C33" s="234"/>
      <c r="D33" s="440">
        <v>27</v>
      </c>
      <c r="E33" s="441" t="s">
        <v>1082</v>
      </c>
      <c r="F33" s="441"/>
      <c r="G33" s="234"/>
    </row>
    <row r="34" spans="3:7" ht="15.6" x14ac:dyDescent="0.3">
      <c r="C34" s="234"/>
      <c r="D34" s="440">
        <v>28</v>
      </c>
      <c r="E34" s="441" t="s">
        <v>1083</v>
      </c>
      <c r="F34" s="441"/>
      <c r="G34" s="234"/>
    </row>
    <row r="35" spans="3:7" ht="15.6" x14ac:dyDescent="0.3">
      <c r="C35" s="234"/>
      <c r="D35" s="440">
        <v>29</v>
      </c>
      <c r="E35" s="441" t="s">
        <v>1084</v>
      </c>
      <c r="F35" s="441"/>
      <c r="G35" s="234"/>
    </row>
    <row r="36" spans="3:7" ht="15.6" x14ac:dyDescent="0.3">
      <c r="C36" s="234"/>
      <c r="D36" s="440">
        <v>30</v>
      </c>
      <c r="E36" s="441" t="s">
        <v>1085</v>
      </c>
      <c r="F36" s="441"/>
      <c r="G36" s="234"/>
    </row>
    <row r="37" spans="3:7" ht="15.6" x14ac:dyDescent="0.3">
      <c r="C37" s="234"/>
      <c r="D37" s="440">
        <v>31</v>
      </c>
      <c r="E37" s="441" t="s">
        <v>1086</v>
      </c>
      <c r="F37" s="441"/>
      <c r="G37" s="234"/>
    </row>
    <row r="38" spans="3:7" ht="15.6" x14ac:dyDescent="0.3">
      <c r="C38" s="234"/>
      <c r="D38" s="440">
        <v>32</v>
      </c>
      <c r="E38" s="441" t="s">
        <v>1087</v>
      </c>
      <c r="F38" s="441"/>
      <c r="G38" s="234"/>
    </row>
    <row r="39" spans="3:7" ht="15.6" x14ac:dyDescent="0.3">
      <c r="C39" s="234"/>
      <c r="D39" s="440">
        <v>33</v>
      </c>
      <c r="E39" s="441" t="s">
        <v>1088</v>
      </c>
      <c r="F39" s="441"/>
      <c r="G39" s="234"/>
    </row>
    <row r="40" spans="3:7" ht="15.6" x14ac:dyDescent="0.3">
      <c r="C40" s="234"/>
      <c r="D40" s="440">
        <v>34</v>
      </c>
      <c r="E40" s="441" t="s">
        <v>1089</v>
      </c>
      <c r="F40" s="441"/>
      <c r="G40" s="234"/>
    </row>
    <row r="41" spans="3:7" ht="15.6" x14ac:dyDescent="0.3">
      <c r="C41" s="234"/>
      <c r="D41" s="440">
        <v>35</v>
      </c>
      <c r="E41" s="441" t="s">
        <v>1090</v>
      </c>
      <c r="F41" s="441"/>
      <c r="G41" s="234"/>
    </row>
    <row r="42" spans="3:7" ht="15.6" x14ac:dyDescent="0.3">
      <c r="C42" s="234"/>
      <c r="D42" s="440">
        <v>36</v>
      </c>
      <c r="E42" s="441" t="s">
        <v>1091</v>
      </c>
      <c r="F42" s="441"/>
      <c r="G42" s="234"/>
    </row>
    <row r="43" spans="3:7" ht="15.6" x14ac:dyDescent="0.3">
      <c r="C43" s="234"/>
      <c r="D43" s="440">
        <v>37</v>
      </c>
      <c r="E43" s="441" t="s">
        <v>1092</v>
      </c>
      <c r="F43" s="441"/>
      <c r="G43" s="234"/>
    </row>
    <row r="44" spans="3:7" ht="15.6" x14ac:dyDescent="0.3">
      <c r="C44" s="234"/>
      <c r="D44" s="440">
        <v>38</v>
      </c>
      <c r="E44" s="441" t="s">
        <v>1093</v>
      </c>
      <c r="F44" s="441"/>
      <c r="G44" s="234"/>
    </row>
    <row r="45" spans="3:7" ht="15.6" x14ac:dyDescent="0.3">
      <c r="C45" s="234"/>
      <c r="D45" s="440">
        <v>39</v>
      </c>
      <c r="E45" s="441" t="s">
        <v>1094</v>
      </c>
      <c r="F45" s="441"/>
      <c r="G45" s="234"/>
    </row>
    <row r="46" spans="3:7" ht="15.6" x14ac:dyDescent="0.3">
      <c r="C46" s="234"/>
      <c r="D46" s="440">
        <v>40</v>
      </c>
      <c r="E46" s="441" t="s">
        <v>1095</v>
      </c>
      <c r="F46" s="441"/>
      <c r="G46" s="234"/>
    </row>
    <row r="47" spans="3:7" ht="15.6" x14ac:dyDescent="0.3">
      <c r="C47" s="234"/>
      <c r="D47" s="440">
        <v>41</v>
      </c>
      <c r="E47" s="441" t="s">
        <v>1096</v>
      </c>
      <c r="F47" s="441"/>
      <c r="G47" s="234"/>
    </row>
    <row r="48" spans="3:7" ht="15.6" x14ac:dyDescent="0.3">
      <c r="C48" s="234"/>
      <c r="D48" s="440">
        <v>42</v>
      </c>
      <c r="E48" s="441" t="s">
        <v>1097</v>
      </c>
      <c r="F48" s="441"/>
      <c r="G48" s="234"/>
    </row>
    <row r="49" spans="3:7" ht="15.6" x14ac:dyDescent="0.3">
      <c r="C49" s="234"/>
      <c r="D49" s="440">
        <v>43</v>
      </c>
      <c r="E49" s="441" t="s">
        <v>1098</v>
      </c>
      <c r="F49" s="441"/>
      <c r="G49" s="234"/>
    </row>
    <row r="50" spans="3:7" ht="15.6" x14ac:dyDescent="0.3">
      <c r="C50" s="385"/>
      <c r="D50" s="440">
        <v>44</v>
      </c>
      <c r="E50" s="441" t="s">
        <v>1099</v>
      </c>
      <c r="F50" s="441"/>
      <c r="G50" s="234"/>
    </row>
    <row r="51" spans="3:7" ht="15.6" x14ac:dyDescent="0.3">
      <c r="C51" s="234"/>
      <c r="D51" s="234"/>
      <c r="E51" s="234"/>
      <c r="F51" s="234"/>
      <c r="G51" s="234"/>
    </row>
    <row r="52" spans="3:7" ht="15.6" x14ac:dyDescent="0.3">
      <c r="C52" s="31"/>
      <c r="D52" s="645"/>
      <c r="E52" s="33"/>
      <c r="F52" s="33"/>
      <c r="G52" s="33"/>
    </row>
    <row r="53" spans="3:7" ht="15.6" x14ac:dyDescent="0.3">
      <c r="C53" s="31"/>
      <c r="D53" s="645"/>
      <c r="E53" s="33"/>
      <c r="F53" s="33"/>
      <c r="G53" s="33"/>
    </row>
    <row r="54" spans="3:7" ht="15.6" x14ac:dyDescent="0.3">
      <c r="C54" s="31"/>
      <c r="D54" s="646"/>
      <c r="E54" s="33"/>
      <c r="F54" s="33"/>
      <c r="G54" s="33"/>
    </row>
    <row r="55" spans="3:7" ht="15.6" x14ac:dyDescent="0.3">
      <c r="C55" s="31"/>
      <c r="D55" s="652" t="s">
        <v>1586</v>
      </c>
      <c r="E55" s="33"/>
      <c r="F55" s="33"/>
      <c r="G55" s="33"/>
    </row>
    <row r="56" spans="3:7" ht="15.6" x14ac:dyDescent="0.3">
      <c r="C56" s="19"/>
      <c r="D56" s="652" t="s">
        <v>1587</v>
      </c>
      <c r="E56" s="19"/>
      <c r="F56" s="19"/>
      <c r="G56" s="19"/>
    </row>
    <row r="57" spans="3:7" ht="15.6" x14ac:dyDescent="0.3">
      <c r="C57" s="35"/>
      <c r="D57" s="18" t="s">
        <v>1588</v>
      </c>
      <c r="E57" s="35"/>
      <c r="F57" s="35"/>
      <c r="G57" s="35"/>
    </row>
    <row r="58" spans="3:7" ht="15.6" x14ac:dyDescent="0.3">
      <c r="C58" s="37"/>
      <c r="D58" s="652"/>
      <c r="E58" s="36"/>
      <c r="F58" s="36"/>
      <c r="G58" s="36"/>
    </row>
    <row r="59" spans="3:7" ht="15.6" x14ac:dyDescent="0.3">
      <c r="C59" s="39"/>
      <c r="D59" s="213"/>
      <c r="E59" s="38"/>
      <c r="F59" s="38"/>
      <c r="G59" s="38"/>
    </row>
    <row r="60" spans="3:7" ht="15.6" x14ac:dyDescent="0.3">
      <c r="C60" s="42"/>
      <c r="D60" s="215"/>
      <c r="E60" s="41"/>
      <c r="F60" s="41"/>
      <c r="G60" s="41"/>
    </row>
    <row r="61" spans="3:7" ht="15.6" x14ac:dyDescent="0.3">
      <c r="C61" s="44"/>
      <c r="D61" s="213"/>
      <c r="E61" s="43"/>
      <c r="F61" s="43"/>
      <c r="G61" s="43"/>
    </row>
    <row r="62" spans="3:7" ht="15.6" x14ac:dyDescent="0.3">
      <c r="C62" s="39"/>
      <c r="D62" s="213"/>
      <c r="E62" s="38"/>
      <c r="F62" s="38"/>
      <c r="G62" s="386"/>
    </row>
    <row r="63" spans="3:7" ht="15.6" x14ac:dyDescent="0.3">
      <c r="C63" s="42"/>
      <c r="D63" s="215"/>
      <c r="E63" s="41"/>
      <c r="F63" s="41"/>
      <c r="G63" s="387"/>
    </row>
    <row r="64" spans="3:7" ht="15.6" x14ac:dyDescent="0.3">
      <c r="C64" s="42"/>
      <c r="D64" s="40"/>
      <c r="E64" s="41"/>
      <c r="F64" s="41"/>
      <c r="G64" s="387"/>
    </row>
    <row r="65" spans="3:7" ht="15.6" x14ac:dyDescent="0.3">
      <c r="C65" s="42"/>
      <c r="D65" s="14"/>
      <c r="E65" s="42"/>
      <c r="F65" s="48"/>
      <c r="G65" s="48"/>
    </row>
    <row r="66" spans="3:7" ht="15.6" x14ac:dyDescent="0.3">
      <c r="C66" s="240"/>
      <c r="D66" s="15"/>
      <c r="E66" s="48"/>
      <c r="F66" s="240"/>
      <c r="G66" s="240"/>
    </row>
  </sheetData>
  <mergeCells count="1">
    <mergeCell ref="E11:I11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topLeftCell="A10" workbookViewId="0">
      <selection activeCell="E39" sqref="E39"/>
    </sheetView>
  </sheetViews>
  <sheetFormatPr defaultRowHeight="14.4" x14ac:dyDescent="0.3"/>
  <sheetData>
    <row r="1" spans="1:11" ht="15.6" x14ac:dyDescent="0.3">
      <c r="A1" s="19"/>
      <c r="B1" s="442"/>
      <c r="C1" s="442"/>
      <c r="D1" s="442"/>
      <c r="E1" s="442"/>
      <c r="F1" s="442"/>
      <c r="G1" s="442"/>
      <c r="H1" s="442"/>
      <c r="I1" s="442"/>
      <c r="J1" s="442"/>
      <c r="K1" s="443" t="s">
        <v>1572</v>
      </c>
    </row>
    <row r="2" spans="1:11" ht="15.6" x14ac:dyDescent="0.3">
      <c r="A2" s="19"/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5.6" x14ac:dyDescent="0.3">
      <c r="A3" s="19"/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ht="15.6" x14ac:dyDescent="0.3">
      <c r="A4" s="19"/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15.6" x14ac:dyDescent="0.3">
      <c r="A5" s="19"/>
      <c r="B5" s="444" t="s">
        <v>1101</v>
      </c>
      <c r="C5" s="445"/>
      <c r="D5" s="445"/>
      <c r="E5" s="445"/>
      <c r="F5" s="445"/>
      <c r="G5" s="445"/>
      <c r="H5" s="445"/>
      <c r="I5" s="445"/>
      <c r="J5" s="445"/>
      <c r="K5" s="442"/>
    </row>
    <row r="6" spans="1:11" ht="15.6" x14ac:dyDescent="0.3">
      <c r="A6" s="19"/>
      <c r="B6" s="445"/>
      <c r="C6" s="445"/>
      <c r="D6" s="445"/>
      <c r="E6" s="445"/>
      <c r="F6" s="445"/>
      <c r="G6" s="445"/>
      <c r="H6" s="445"/>
      <c r="I6" s="445"/>
      <c r="J6" s="445"/>
      <c r="K6" s="442"/>
    </row>
    <row r="7" spans="1:11" ht="15.6" x14ac:dyDescent="0.3">
      <c r="A7" s="19"/>
      <c r="B7" s="445"/>
      <c r="C7" s="445"/>
      <c r="D7" s="445"/>
      <c r="E7" s="445"/>
      <c r="F7" s="445"/>
      <c r="G7" s="445"/>
      <c r="H7" s="445"/>
      <c r="I7" s="445"/>
      <c r="J7" s="445"/>
      <c r="K7" s="442"/>
    </row>
    <row r="8" spans="1:11" ht="15.6" x14ac:dyDescent="0.3">
      <c r="A8" s="19"/>
      <c r="B8" s="445"/>
      <c r="C8" s="445"/>
      <c r="D8" s="445"/>
      <c r="E8" s="445"/>
      <c r="F8" s="445"/>
      <c r="G8" s="445"/>
      <c r="H8" s="445"/>
      <c r="I8" s="445"/>
      <c r="J8" s="445"/>
      <c r="K8" s="442"/>
    </row>
    <row r="9" spans="1:11" ht="15.6" x14ac:dyDescent="0.3">
      <c r="A9" s="234"/>
      <c r="B9" s="446" t="s">
        <v>1102</v>
      </c>
      <c r="C9" s="446"/>
      <c r="D9" s="446"/>
      <c r="E9" s="446"/>
      <c r="F9" s="446"/>
      <c r="G9" s="446"/>
      <c r="H9" s="446"/>
      <c r="I9" s="446"/>
      <c r="J9" s="446"/>
      <c r="K9" s="441"/>
    </row>
    <row r="10" spans="1:11" ht="15.6" x14ac:dyDescent="0.3">
      <c r="A10" s="234"/>
      <c r="B10" s="446" t="s">
        <v>1103</v>
      </c>
      <c r="C10" s="446"/>
      <c r="D10" s="446"/>
      <c r="E10" s="446"/>
      <c r="F10" s="446"/>
      <c r="G10" s="446"/>
      <c r="H10" s="446"/>
      <c r="I10" s="446"/>
      <c r="J10" s="446"/>
      <c r="K10" s="441"/>
    </row>
    <row r="11" spans="1:11" ht="15.6" x14ac:dyDescent="0.3">
      <c r="A11" s="234"/>
      <c r="B11" s="446" t="s">
        <v>1104</v>
      </c>
      <c r="C11" s="446"/>
      <c r="D11" s="446"/>
      <c r="E11" s="446"/>
      <c r="F11" s="446"/>
      <c r="G11" s="446"/>
      <c r="H11" s="446"/>
      <c r="I11" s="446"/>
      <c r="J11" s="446"/>
      <c r="K11" s="441"/>
    </row>
    <row r="12" spans="1:11" ht="15.6" x14ac:dyDescent="0.3">
      <c r="A12" s="19"/>
      <c r="B12" s="442"/>
      <c r="C12" s="442"/>
      <c r="D12" s="442"/>
      <c r="E12" s="442"/>
      <c r="F12" s="442"/>
      <c r="G12" s="442"/>
      <c r="H12" s="442"/>
      <c r="I12" s="442"/>
      <c r="J12" s="442"/>
      <c r="K12" s="442"/>
    </row>
    <row r="13" spans="1:11" ht="15.6" x14ac:dyDescent="0.3">
      <c r="A13" s="19"/>
      <c r="B13" s="442"/>
      <c r="C13" s="442"/>
      <c r="D13" s="442"/>
      <c r="E13" s="442"/>
      <c r="F13" s="442"/>
      <c r="G13" s="442"/>
      <c r="H13" s="442"/>
      <c r="I13" s="442"/>
      <c r="J13" s="442"/>
      <c r="K13" s="442"/>
    </row>
    <row r="14" spans="1:11" ht="15.6" x14ac:dyDescent="0.3">
      <c r="A14" s="19"/>
      <c r="B14" s="442"/>
      <c r="C14" s="442"/>
      <c r="D14" s="442"/>
      <c r="E14" s="442"/>
      <c r="F14" s="442"/>
      <c r="G14" s="442"/>
      <c r="H14" s="442"/>
      <c r="I14" s="442"/>
      <c r="J14" s="442"/>
      <c r="K14" s="442"/>
    </row>
    <row r="15" spans="1:11" ht="15.6" x14ac:dyDescent="0.3">
      <c r="A15" s="19"/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5.6" x14ac:dyDescent="0.3">
      <c r="A16" s="19"/>
      <c r="B16" s="447" t="s">
        <v>109</v>
      </c>
      <c r="C16" s="442" t="s">
        <v>1105</v>
      </c>
      <c r="D16" s="442"/>
      <c r="E16" s="442"/>
      <c r="F16" s="442"/>
      <c r="G16" s="442"/>
      <c r="H16" s="442"/>
      <c r="I16" s="442"/>
      <c r="J16" s="442"/>
      <c r="K16" s="442"/>
    </row>
    <row r="17" spans="1:11" ht="15.6" x14ac:dyDescent="0.3">
      <c r="A17" s="19"/>
      <c r="B17" s="447" t="s">
        <v>111</v>
      </c>
      <c r="C17" s="442" t="s">
        <v>1057</v>
      </c>
      <c r="D17" s="442"/>
      <c r="E17" s="442"/>
      <c r="F17" s="442"/>
      <c r="G17" s="442"/>
      <c r="H17" s="442"/>
      <c r="I17" s="442"/>
      <c r="J17" s="442"/>
      <c r="K17" s="442"/>
    </row>
    <row r="18" spans="1:11" ht="15.6" x14ac:dyDescent="0.3">
      <c r="A18" s="19"/>
      <c r="B18" s="447" t="s">
        <v>113</v>
      </c>
      <c r="C18" s="442" t="s">
        <v>1064</v>
      </c>
      <c r="D18" s="442"/>
      <c r="E18" s="442"/>
      <c r="F18" s="442"/>
      <c r="G18" s="442"/>
      <c r="H18" s="442"/>
      <c r="I18" s="442"/>
      <c r="J18" s="442"/>
      <c r="K18" s="442"/>
    </row>
    <row r="19" spans="1:11" ht="15.6" x14ac:dyDescent="0.3">
      <c r="A19" s="19"/>
      <c r="B19" s="447" t="s">
        <v>115</v>
      </c>
      <c r="C19" s="442" t="s">
        <v>1065</v>
      </c>
      <c r="D19" s="442"/>
      <c r="E19" s="442"/>
      <c r="F19" s="442"/>
      <c r="G19" s="442"/>
      <c r="H19" s="442"/>
      <c r="I19" s="442"/>
      <c r="J19" s="442"/>
      <c r="K19" s="442"/>
    </row>
    <row r="20" spans="1:11" ht="15.6" x14ac:dyDescent="0.3">
      <c r="A20" s="19"/>
      <c r="B20" s="447" t="s">
        <v>117</v>
      </c>
      <c r="C20" s="442" t="s">
        <v>1061</v>
      </c>
      <c r="D20" s="442"/>
      <c r="E20" s="442"/>
      <c r="F20" s="442"/>
      <c r="G20" s="442"/>
      <c r="H20" s="442"/>
      <c r="I20" s="442"/>
      <c r="J20" s="442"/>
      <c r="K20" s="442"/>
    </row>
    <row r="21" spans="1:11" ht="15.6" x14ac:dyDescent="0.3">
      <c r="A21" s="19"/>
      <c r="B21" s="447" t="s">
        <v>119</v>
      </c>
      <c r="C21" s="442" t="s">
        <v>1063</v>
      </c>
      <c r="D21" s="442"/>
      <c r="E21" s="442"/>
      <c r="F21" s="442"/>
      <c r="G21" s="442"/>
      <c r="H21" s="442"/>
      <c r="I21" s="442"/>
      <c r="J21" s="442"/>
      <c r="K21" s="442"/>
    </row>
    <row r="22" spans="1:11" ht="15.6" x14ac:dyDescent="0.3">
      <c r="A22" s="19"/>
      <c r="B22" s="447" t="s">
        <v>121</v>
      </c>
      <c r="C22" s="442" t="s">
        <v>1076</v>
      </c>
      <c r="D22" s="442"/>
      <c r="E22" s="442"/>
      <c r="F22" s="442"/>
      <c r="G22" s="442"/>
      <c r="H22" s="442"/>
      <c r="I22" s="442"/>
      <c r="J22" s="442"/>
      <c r="K22" s="442"/>
    </row>
    <row r="23" spans="1:11" ht="15.6" x14ac:dyDescent="0.3">
      <c r="A23" s="19"/>
      <c r="B23" s="447" t="s">
        <v>123</v>
      </c>
      <c r="C23" s="442" t="s">
        <v>1106</v>
      </c>
      <c r="D23" s="442"/>
      <c r="E23" s="442"/>
      <c r="F23" s="442"/>
      <c r="G23" s="442"/>
      <c r="H23" s="442"/>
      <c r="I23" s="442"/>
      <c r="J23" s="442"/>
      <c r="K23" s="442"/>
    </row>
    <row r="24" spans="1:11" ht="15.6" x14ac:dyDescent="0.3">
      <c r="A24" s="19"/>
      <c r="B24" s="447" t="s">
        <v>125</v>
      </c>
      <c r="C24" s="442" t="s">
        <v>1107</v>
      </c>
      <c r="D24" s="442"/>
      <c r="E24" s="442"/>
      <c r="F24" s="442"/>
      <c r="G24" s="442"/>
      <c r="H24" s="442"/>
      <c r="I24" s="442"/>
      <c r="J24" s="442"/>
      <c r="K24" s="442"/>
    </row>
    <row r="25" spans="1:11" ht="15.6" x14ac:dyDescent="0.3">
      <c r="A25" s="19"/>
      <c r="B25" s="447" t="s">
        <v>127</v>
      </c>
      <c r="C25" s="442" t="s">
        <v>1108</v>
      </c>
      <c r="D25" s="442"/>
      <c r="E25" s="442"/>
      <c r="F25" s="442"/>
      <c r="G25" s="442"/>
      <c r="H25" s="442"/>
      <c r="I25" s="442"/>
      <c r="J25" s="442"/>
      <c r="K25" s="442"/>
    </row>
    <row r="26" spans="1:11" ht="15.6" x14ac:dyDescent="0.3">
      <c r="A26" s="19"/>
      <c r="B26" s="447" t="s">
        <v>129</v>
      </c>
      <c r="C26" s="442" t="s">
        <v>1109</v>
      </c>
      <c r="D26" s="442"/>
      <c r="E26" s="442"/>
      <c r="F26" s="442"/>
      <c r="G26" s="442"/>
      <c r="H26" s="442"/>
      <c r="I26" s="442"/>
      <c r="J26" s="442"/>
      <c r="K26" s="442"/>
    </row>
    <row r="27" spans="1:11" ht="15.6" x14ac:dyDescent="0.3">
      <c r="A27" s="19"/>
      <c r="B27" s="447" t="s">
        <v>131</v>
      </c>
      <c r="C27" s="442" t="s">
        <v>1110</v>
      </c>
      <c r="D27" s="442"/>
      <c r="E27" s="442"/>
      <c r="F27" s="442"/>
      <c r="G27" s="442"/>
      <c r="H27" s="442"/>
      <c r="I27" s="442"/>
      <c r="J27" s="442"/>
      <c r="K27" s="442"/>
    </row>
    <row r="28" spans="1:11" ht="15.6" x14ac:dyDescent="0.3">
      <c r="A28" s="19"/>
      <c r="B28" s="442"/>
      <c r="C28" s="442"/>
      <c r="D28" s="442"/>
      <c r="E28" s="442"/>
      <c r="F28" s="442"/>
      <c r="G28" s="442"/>
      <c r="H28" s="442"/>
      <c r="I28" s="442"/>
      <c r="J28" s="442"/>
      <c r="K28" s="442"/>
    </row>
    <row r="29" spans="1:11" ht="15.6" x14ac:dyDescent="0.3">
      <c r="A29" s="19"/>
      <c r="B29" s="442"/>
      <c r="C29" s="442"/>
      <c r="D29" s="442"/>
      <c r="E29" s="442"/>
      <c r="F29" s="442"/>
      <c r="G29" s="442"/>
      <c r="H29" s="442"/>
      <c r="I29" s="442"/>
      <c r="J29" s="442"/>
      <c r="K29" s="442"/>
    </row>
    <row r="30" spans="1:11" ht="15.6" x14ac:dyDescent="0.3">
      <c r="A30" s="19"/>
      <c r="B30" s="442"/>
      <c r="C30" s="442"/>
      <c r="D30" s="442"/>
      <c r="E30" s="442"/>
      <c r="F30" s="442"/>
      <c r="G30" s="442"/>
      <c r="H30" s="442"/>
      <c r="I30" s="442"/>
      <c r="J30" s="442"/>
      <c r="K30" s="442"/>
    </row>
    <row r="31" spans="1:11" ht="15.6" x14ac:dyDescent="0.3">
      <c r="A31" s="31"/>
      <c r="B31" s="645"/>
      <c r="C31" s="449"/>
      <c r="D31" s="449"/>
      <c r="E31" s="449"/>
      <c r="F31" s="442"/>
      <c r="G31" s="442"/>
      <c r="H31" s="442"/>
      <c r="I31" s="442"/>
      <c r="J31" s="450"/>
      <c r="K31" s="450"/>
    </row>
    <row r="32" spans="1:11" ht="15.6" x14ac:dyDescent="0.3">
      <c r="A32" s="31"/>
      <c r="B32" s="652" t="s">
        <v>1586</v>
      </c>
      <c r="C32" s="449"/>
      <c r="D32" s="449"/>
      <c r="E32" s="449"/>
      <c r="F32" s="442"/>
      <c r="G32" s="442"/>
      <c r="H32" s="442"/>
      <c r="I32" s="442"/>
      <c r="J32" s="450"/>
      <c r="K32" s="450"/>
    </row>
    <row r="33" spans="1:11" ht="15.6" x14ac:dyDescent="0.3">
      <c r="A33" s="31"/>
      <c r="B33" s="652" t="s">
        <v>1587</v>
      </c>
      <c r="C33" s="449"/>
      <c r="D33" s="449"/>
      <c r="E33" s="449"/>
      <c r="F33" s="442"/>
      <c r="G33" s="442"/>
      <c r="H33" s="442"/>
      <c r="I33" s="442"/>
      <c r="J33" s="450"/>
      <c r="K33" s="450"/>
    </row>
    <row r="34" spans="1:11" ht="15.6" x14ac:dyDescent="0.3">
      <c r="A34" s="31"/>
      <c r="B34" s="652" t="s">
        <v>1588</v>
      </c>
      <c r="C34" s="449"/>
      <c r="D34" s="449"/>
      <c r="E34" s="449"/>
      <c r="F34" s="442"/>
      <c r="G34" s="442"/>
      <c r="H34" s="442"/>
      <c r="I34" s="442"/>
      <c r="J34" s="450"/>
      <c r="K34" s="450"/>
    </row>
    <row r="35" spans="1:11" ht="15.6" x14ac:dyDescent="0.3">
      <c r="A35" s="19"/>
      <c r="B35" s="646"/>
      <c r="C35" s="442"/>
      <c r="D35" s="442"/>
      <c r="E35" s="442"/>
      <c r="F35" s="442"/>
      <c r="G35" s="442"/>
      <c r="H35" s="442"/>
      <c r="I35" s="442"/>
      <c r="J35" s="442"/>
      <c r="K35" s="442"/>
    </row>
    <row r="36" spans="1:11" ht="15.6" x14ac:dyDescent="0.3">
      <c r="A36" s="35"/>
      <c r="B36" s="451"/>
      <c r="C36" s="453"/>
      <c r="D36" s="453"/>
      <c r="E36" s="453"/>
      <c r="F36" s="442"/>
      <c r="G36" s="442"/>
      <c r="H36" s="442"/>
      <c r="I36" s="442"/>
      <c r="J36" s="453"/>
      <c r="K36" s="453"/>
    </row>
    <row r="37" spans="1:11" ht="15.6" x14ac:dyDescent="0.3">
      <c r="A37" s="37"/>
      <c r="B37" s="652"/>
      <c r="C37" s="454"/>
      <c r="D37" s="454"/>
      <c r="E37" s="454"/>
      <c r="F37" s="442"/>
      <c r="G37" s="442"/>
      <c r="H37" s="442"/>
      <c r="I37" s="442"/>
      <c r="J37" s="455"/>
      <c r="K37" s="455"/>
    </row>
    <row r="38" spans="1:11" ht="15.6" x14ac:dyDescent="0.3">
      <c r="A38" s="39"/>
      <c r="B38" s="448"/>
      <c r="C38" s="456"/>
      <c r="D38" s="456"/>
      <c r="E38" s="456"/>
      <c r="F38" s="442"/>
      <c r="G38" s="442"/>
      <c r="H38" s="442"/>
      <c r="I38" s="442"/>
      <c r="J38" s="457"/>
      <c r="K38" s="457"/>
    </row>
    <row r="39" spans="1:11" ht="15.6" x14ac:dyDescent="0.3">
      <c r="A39" s="42"/>
      <c r="B39" s="451"/>
      <c r="C39" s="458"/>
      <c r="D39" s="458"/>
      <c r="E39" s="458"/>
      <c r="F39" s="442"/>
      <c r="G39" s="442"/>
      <c r="H39" s="442"/>
      <c r="I39" s="442"/>
      <c r="J39" s="459"/>
      <c r="K39" s="459"/>
    </row>
    <row r="40" spans="1:11" ht="15.6" x14ac:dyDescent="0.3">
      <c r="A40" s="44"/>
      <c r="B40" s="448"/>
      <c r="C40" s="460"/>
      <c r="D40" s="460"/>
      <c r="E40" s="460"/>
      <c r="F40" s="442"/>
      <c r="G40" s="442"/>
      <c r="H40" s="442"/>
      <c r="I40" s="442"/>
      <c r="J40" s="461"/>
      <c r="K40" s="461"/>
    </row>
    <row r="41" spans="1:11" ht="15.6" x14ac:dyDescent="0.3">
      <c r="A41" s="44"/>
      <c r="B41" s="448"/>
      <c r="C41" s="460"/>
      <c r="D41" s="460"/>
      <c r="E41" s="460"/>
      <c r="F41" s="442"/>
      <c r="G41" s="442"/>
      <c r="H41" s="442"/>
      <c r="I41" s="442"/>
      <c r="J41" s="461"/>
      <c r="K41" s="461"/>
    </row>
    <row r="42" spans="1:11" ht="15.6" x14ac:dyDescent="0.3">
      <c r="A42" s="42"/>
      <c r="B42" s="451"/>
      <c r="C42" s="462"/>
      <c r="D42" s="462"/>
      <c r="E42" s="462"/>
      <c r="F42" s="442"/>
      <c r="G42" s="442"/>
      <c r="H42" s="442"/>
      <c r="I42" s="442"/>
      <c r="J42" s="459"/>
      <c r="K42" s="459"/>
    </row>
    <row r="43" spans="1:11" ht="15.6" x14ac:dyDescent="0.3">
      <c r="A43" s="42"/>
      <c r="B43" s="451"/>
      <c r="C43" s="462"/>
      <c r="D43" s="462"/>
      <c r="E43" s="462"/>
      <c r="F43" s="442"/>
      <c r="G43" s="442"/>
      <c r="H43" s="442"/>
      <c r="I43" s="442"/>
      <c r="J43" s="459"/>
      <c r="K43" s="459"/>
    </row>
    <row r="44" spans="1:11" ht="15.6" x14ac:dyDescent="0.3">
      <c r="A44" s="39"/>
      <c r="B44" s="448"/>
      <c r="C44" s="456"/>
      <c r="D44" s="456"/>
      <c r="E44" s="463"/>
      <c r="F44" s="442"/>
      <c r="G44" s="442"/>
      <c r="H44" s="442"/>
      <c r="I44" s="442"/>
      <c r="J44" s="457"/>
      <c r="K44" s="457"/>
    </row>
    <row r="45" spans="1:11" ht="15.6" x14ac:dyDescent="0.3">
      <c r="A45" s="42"/>
      <c r="B45" s="451"/>
      <c r="C45" s="458"/>
      <c r="D45" s="458"/>
      <c r="E45" s="464"/>
      <c r="F45" s="442"/>
      <c r="G45" s="442"/>
      <c r="H45" s="442"/>
      <c r="I45" s="442"/>
      <c r="J45" s="459"/>
      <c r="K45" s="459"/>
    </row>
    <row r="46" spans="1:11" ht="15.6" x14ac:dyDescent="0.3">
      <c r="A46" s="19"/>
      <c r="B46" s="442"/>
      <c r="C46" s="442"/>
      <c r="D46" s="442"/>
      <c r="E46" s="442"/>
      <c r="F46" s="442"/>
      <c r="G46" s="442"/>
      <c r="H46" s="442"/>
      <c r="I46" s="442"/>
      <c r="J46" s="442"/>
      <c r="K46" s="442"/>
    </row>
    <row r="47" spans="1:11" ht="15.6" x14ac:dyDescent="0.3">
      <c r="A47" s="42"/>
      <c r="B47" s="452"/>
      <c r="C47" s="462"/>
      <c r="D47" s="462"/>
      <c r="E47" s="462"/>
      <c r="F47" s="442"/>
      <c r="G47" s="442"/>
      <c r="H47" s="442"/>
      <c r="I47" s="442"/>
      <c r="J47" s="459"/>
      <c r="K47" s="459"/>
    </row>
    <row r="48" spans="1:11" ht="15.6" x14ac:dyDescent="0.3">
      <c r="A48" s="240"/>
      <c r="B48" s="452"/>
      <c r="C48" s="465"/>
      <c r="D48" s="465"/>
      <c r="E48" s="465"/>
      <c r="F48" s="442"/>
      <c r="G48" s="442"/>
      <c r="H48" s="442"/>
      <c r="I48" s="442"/>
      <c r="J48" s="465"/>
      <c r="K48" s="465"/>
    </row>
    <row r="49" spans="1:11" ht="15.6" x14ac:dyDescent="0.3">
      <c r="A49" s="234"/>
      <c r="B49" s="441"/>
      <c r="C49" s="441"/>
      <c r="D49" s="441"/>
      <c r="E49" s="441"/>
      <c r="F49" s="442"/>
      <c r="G49" s="442"/>
      <c r="H49" s="442"/>
      <c r="I49" s="442"/>
      <c r="J49" s="441"/>
      <c r="K49" s="441"/>
    </row>
  </sheetData>
  <pageMargins left="0.7" right="0.7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"/>
  <sheetViews>
    <sheetView workbookViewId="0">
      <selection activeCell="E2" sqref="E2"/>
    </sheetView>
  </sheetViews>
  <sheetFormatPr defaultRowHeight="14.4" x14ac:dyDescent="0.3"/>
  <cols>
    <col min="3" max="3" width="61.109375" customWidth="1"/>
    <col min="4" max="5" width="19.6640625" customWidth="1"/>
  </cols>
  <sheetData>
    <row r="1" spans="1:5" ht="15.6" x14ac:dyDescent="0.3">
      <c r="A1" s="18"/>
      <c r="B1" s="18"/>
      <c r="C1" s="18"/>
      <c r="D1" s="18"/>
      <c r="E1" s="241" t="s">
        <v>1573</v>
      </c>
    </row>
    <row r="2" spans="1:5" ht="15.6" x14ac:dyDescent="0.3">
      <c r="A2" s="18"/>
      <c r="B2" s="18"/>
      <c r="C2" s="18"/>
      <c r="D2" s="18"/>
      <c r="E2" s="18"/>
    </row>
    <row r="3" spans="1:5" ht="15.6" x14ac:dyDescent="0.3">
      <c r="A3" s="18"/>
      <c r="B3" s="18"/>
      <c r="C3" s="18"/>
      <c r="D3" s="18"/>
      <c r="E3" s="18"/>
    </row>
    <row r="4" spans="1:5" ht="15.6" x14ac:dyDescent="0.3">
      <c r="A4" s="242" t="s">
        <v>1562</v>
      </c>
      <c r="B4" s="243"/>
      <c r="C4" s="243"/>
      <c r="D4" s="243"/>
      <c r="E4" s="243"/>
    </row>
    <row r="5" spans="1:5" ht="15.6" x14ac:dyDescent="0.3">
      <c r="A5" s="242" t="s">
        <v>1111</v>
      </c>
      <c r="B5" s="243"/>
      <c r="C5" s="243"/>
      <c r="D5" s="243"/>
      <c r="E5" s="243"/>
    </row>
    <row r="6" spans="1:5" ht="15.6" x14ac:dyDescent="0.3">
      <c r="A6" s="242" t="s">
        <v>1112</v>
      </c>
      <c r="B6" s="243"/>
      <c r="C6" s="243"/>
      <c r="D6" s="243"/>
      <c r="E6" s="243"/>
    </row>
    <row r="7" spans="1:5" ht="15.6" x14ac:dyDescent="0.3">
      <c r="A7" s="244"/>
      <c r="B7" s="18"/>
      <c r="C7" s="18"/>
      <c r="D7" s="18"/>
      <c r="E7" s="18"/>
    </row>
    <row r="8" spans="1:5" ht="15.6" x14ac:dyDescent="0.3">
      <c r="A8" s="18"/>
      <c r="B8" s="18"/>
      <c r="C8" s="18"/>
      <c r="D8" s="18"/>
      <c r="E8" s="18"/>
    </row>
    <row r="9" spans="1:5" ht="15.6" x14ac:dyDescent="0.3">
      <c r="A9" s="18" t="s">
        <v>1113</v>
      </c>
      <c r="B9" s="245"/>
      <c r="C9" s="18"/>
      <c r="D9" s="18"/>
      <c r="E9" s="1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"/>
  <sheetViews>
    <sheetView workbookViewId="0">
      <selection activeCell="F2" sqref="F2"/>
    </sheetView>
  </sheetViews>
  <sheetFormatPr defaultRowHeight="14.4" x14ac:dyDescent="0.3"/>
  <cols>
    <col min="1" max="1" width="27.109375" customWidth="1"/>
    <col min="2" max="2" width="23.88671875" customWidth="1"/>
    <col min="3" max="3" width="20.44140625" customWidth="1"/>
    <col min="4" max="4" width="34.44140625" customWidth="1"/>
    <col min="5" max="6" width="21.33203125" customWidth="1"/>
  </cols>
  <sheetData>
    <row r="1" spans="1:6" x14ac:dyDescent="0.3">
      <c r="A1" s="281"/>
      <c r="B1" s="281"/>
      <c r="C1" s="281"/>
      <c r="D1" s="281"/>
      <c r="E1" s="281"/>
      <c r="F1" s="282" t="s">
        <v>1566</v>
      </c>
    </row>
    <row r="2" spans="1:6" x14ac:dyDescent="0.3">
      <c r="A2" t="s">
        <v>1260</v>
      </c>
      <c r="E2" s="281"/>
      <c r="F2" s="281"/>
    </row>
    <row r="3" spans="1:6" ht="15.6" x14ac:dyDescent="0.3">
      <c r="E3" s="283"/>
      <c r="F3" s="283"/>
    </row>
    <row r="4" spans="1:6" ht="15.6" x14ac:dyDescent="0.3">
      <c r="A4" s="283"/>
      <c r="B4" s="283"/>
      <c r="C4" s="283"/>
      <c r="D4" s="283"/>
      <c r="E4" s="283"/>
      <c r="F4" s="283"/>
    </row>
    <row r="5" spans="1:6" x14ac:dyDescent="0.3">
      <c r="A5" s="281"/>
      <c r="B5" s="281"/>
      <c r="C5" s="281"/>
      <c r="D5" s="281"/>
      <c r="E5" s="281"/>
      <c r="F5" s="281"/>
    </row>
    <row r="6" spans="1:6" x14ac:dyDescent="0.3">
      <c r="F6" s="284"/>
    </row>
    <row r="7" spans="1:6" x14ac:dyDescent="0.3">
      <c r="F7" s="28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5"/>
  <sheetViews>
    <sheetView topLeftCell="A76" workbookViewId="0">
      <selection activeCell="B105" sqref="B105"/>
    </sheetView>
  </sheetViews>
  <sheetFormatPr defaultRowHeight="14.4" x14ac:dyDescent="0.3"/>
  <sheetData>
    <row r="1" spans="1: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46" t="s">
        <v>1259</v>
      </c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2"/>
      <c r="B4" s="2"/>
      <c r="C4" s="2"/>
      <c r="D4" s="247" t="s">
        <v>0</v>
      </c>
      <c r="E4" s="2"/>
      <c r="F4" s="2"/>
      <c r="G4" s="2"/>
      <c r="H4" s="2"/>
      <c r="I4" s="2"/>
      <c r="J4" s="2"/>
      <c r="K4" s="2"/>
    </row>
    <row r="5" spans="1:11" x14ac:dyDescent="0.3">
      <c r="A5" s="2"/>
      <c r="B5" s="2"/>
      <c r="C5" s="2"/>
      <c r="D5" s="247" t="s">
        <v>1</v>
      </c>
      <c r="E5" s="2"/>
      <c r="F5" s="2"/>
      <c r="G5" s="2"/>
      <c r="H5" s="2"/>
      <c r="I5" s="2"/>
      <c r="J5" s="2"/>
      <c r="K5" s="2"/>
    </row>
    <row r="6" spans="1:11" x14ac:dyDescent="0.3">
      <c r="A6" s="2"/>
      <c r="B6" s="2"/>
      <c r="C6" s="2"/>
      <c r="D6" s="247" t="s">
        <v>1285</v>
      </c>
      <c r="E6" s="2"/>
      <c r="F6" s="2"/>
      <c r="G6" s="2"/>
      <c r="H6" s="2"/>
      <c r="I6" s="2"/>
      <c r="J6" s="2"/>
      <c r="K6" s="2"/>
    </row>
    <row r="7" spans="1:11" x14ac:dyDescent="0.3">
      <c r="A7" s="2"/>
      <c r="B7" s="2"/>
      <c r="C7" s="2"/>
      <c r="D7" s="247"/>
      <c r="E7" s="2"/>
      <c r="F7" s="2"/>
      <c r="G7" s="2"/>
      <c r="H7" s="2"/>
      <c r="I7" s="2"/>
      <c r="J7" s="2"/>
      <c r="K7" s="2"/>
    </row>
    <row r="8" spans="1:11" x14ac:dyDescent="0.3">
      <c r="A8" s="248" t="s">
        <v>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x14ac:dyDescent="0.3">
      <c r="A9" s="2">
        <v>1</v>
      </c>
      <c r="B9" s="2" t="s">
        <v>3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A11" s="248" t="s">
        <v>4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</row>
    <row r="12" spans="1:11" x14ac:dyDescent="0.3">
      <c r="A12" s="2">
        <v>1</v>
      </c>
      <c r="B12" s="2" t="s">
        <v>5</v>
      </c>
      <c r="C12" s="249"/>
      <c r="D12" s="249"/>
      <c r="E12" s="249"/>
      <c r="F12" s="249"/>
      <c r="G12" s="249"/>
      <c r="H12" s="2"/>
      <c r="I12" s="2"/>
      <c r="J12" s="2"/>
      <c r="K12" s="2"/>
    </row>
    <row r="13" spans="1:11" x14ac:dyDescent="0.3">
      <c r="A13" s="2">
        <v>2</v>
      </c>
      <c r="B13" s="2" t="s">
        <v>6</v>
      </c>
      <c r="C13" s="249"/>
      <c r="D13" s="249"/>
      <c r="E13" s="249"/>
      <c r="F13" s="249"/>
      <c r="G13" s="249"/>
      <c r="H13" s="2"/>
      <c r="I13" s="2"/>
      <c r="J13" s="2"/>
      <c r="K13" s="2"/>
    </row>
    <row r="14" spans="1:11" x14ac:dyDescent="0.3">
      <c r="A14" s="2">
        <v>3</v>
      </c>
      <c r="B14" s="2" t="s">
        <v>7</v>
      </c>
      <c r="C14" s="249"/>
      <c r="D14" s="249"/>
      <c r="E14" s="249"/>
      <c r="F14" s="249"/>
      <c r="G14" s="249"/>
      <c r="H14" s="2"/>
      <c r="I14" s="2"/>
      <c r="J14" s="2"/>
      <c r="K14" s="2"/>
    </row>
    <row r="15" spans="1:11" x14ac:dyDescent="0.3">
      <c r="A15" s="2">
        <v>4</v>
      </c>
      <c r="B15" s="2" t="s">
        <v>8</v>
      </c>
      <c r="C15" s="249"/>
      <c r="D15" s="249"/>
      <c r="E15" s="249"/>
      <c r="F15" s="249"/>
      <c r="G15" s="249"/>
      <c r="H15" s="2"/>
      <c r="I15" s="2"/>
      <c r="J15" s="2"/>
      <c r="K15" s="2"/>
    </row>
    <row r="16" spans="1:11" x14ac:dyDescent="0.3">
      <c r="A16" s="2">
        <v>5</v>
      </c>
      <c r="B16" s="2" t="s">
        <v>9</v>
      </c>
      <c r="C16" s="249"/>
      <c r="D16" s="249"/>
      <c r="E16" s="249"/>
      <c r="F16" s="249"/>
      <c r="G16" s="249"/>
      <c r="H16" s="2"/>
      <c r="I16" s="2"/>
      <c r="J16" s="2"/>
      <c r="K16" s="2"/>
    </row>
    <row r="17" spans="1:11" x14ac:dyDescent="0.3">
      <c r="A17" s="2">
        <v>6</v>
      </c>
      <c r="B17" s="2" t="s">
        <v>10</v>
      </c>
      <c r="C17" s="249"/>
      <c r="D17" s="249"/>
      <c r="E17" s="249"/>
      <c r="F17" s="249"/>
      <c r="G17" s="249"/>
      <c r="H17" s="2"/>
      <c r="I17" s="2"/>
      <c r="J17" s="2"/>
      <c r="K17" s="2"/>
    </row>
    <row r="18" spans="1:11" x14ac:dyDescent="0.3">
      <c r="A18" s="2">
        <v>7</v>
      </c>
      <c r="B18" s="2" t="s">
        <v>11</v>
      </c>
      <c r="C18" s="249"/>
      <c r="D18" s="249"/>
      <c r="E18" s="249"/>
      <c r="F18" s="249"/>
      <c r="G18" s="249"/>
      <c r="H18" s="2"/>
      <c r="I18" s="2"/>
      <c r="J18" s="2"/>
      <c r="K18" s="2"/>
    </row>
    <row r="19" spans="1:11" x14ac:dyDescent="0.3">
      <c r="A19" s="2">
        <v>8</v>
      </c>
      <c r="B19" s="2" t="s">
        <v>12</v>
      </c>
      <c r="C19" s="249"/>
      <c r="D19" s="249"/>
      <c r="E19" s="249"/>
      <c r="F19" s="249"/>
      <c r="G19" s="249"/>
      <c r="H19" s="2"/>
      <c r="I19" s="2"/>
      <c r="J19" s="2"/>
      <c r="K19" s="2"/>
    </row>
    <row r="20" spans="1:11" x14ac:dyDescent="0.3">
      <c r="A20" s="2">
        <v>9</v>
      </c>
      <c r="B20" s="2" t="s">
        <v>13</v>
      </c>
      <c r="C20" s="249"/>
      <c r="D20" s="249"/>
      <c r="E20" s="249"/>
      <c r="F20" s="249"/>
      <c r="G20" s="249"/>
      <c r="H20" s="2"/>
      <c r="I20" s="2"/>
      <c r="J20" s="2"/>
      <c r="K20" s="2"/>
    </row>
    <row r="21" spans="1:11" x14ac:dyDescent="0.3">
      <c r="A21" s="2">
        <v>10</v>
      </c>
      <c r="B21" s="2" t="s">
        <v>14</v>
      </c>
      <c r="C21" s="249"/>
      <c r="D21" s="249"/>
      <c r="E21" s="249"/>
      <c r="F21" s="249"/>
      <c r="G21" s="249"/>
      <c r="H21" s="2"/>
      <c r="I21" s="2"/>
      <c r="J21" s="2"/>
      <c r="K21" s="2"/>
    </row>
    <row r="22" spans="1:11" x14ac:dyDescent="0.3">
      <c r="A22" s="2">
        <v>11</v>
      </c>
      <c r="B22" s="2" t="s">
        <v>15</v>
      </c>
      <c r="C22" s="249"/>
      <c r="D22" s="249"/>
      <c r="E22" s="249"/>
      <c r="F22" s="249"/>
      <c r="G22" s="249"/>
      <c r="H22" s="2"/>
      <c r="I22" s="2"/>
      <c r="J22" s="2"/>
      <c r="K22" s="2"/>
    </row>
    <row r="23" spans="1:11" x14ac:dyDescent="0.3">
      <c r="A23" s="2">
        <v>12</v>
      </c>
      <c r="B23" s="2" t="s">
        <v>16</v>
      </c>
      <c r="C23" s="249"/>
      <c r="D23" s="249"/>
      <c r="E23" s="249"/>
      <c r="F23" s="249"/>
      <c r="G23" s="249"/>
      <c r="H23" s="2"/>
      <c r="I23" s="2"/>
      <c r="J23" s="2"/>
      <c r="K23" s="2"/>
    </row>
    <row r="24" spans="1:11" x14ac:dyDescent="0.3">
      <c r="A24" s="2">
        <v>13</v>
      </c>
      <c r="B24" s="2" t="s">
        <v>17</v>
      </c>
      <c r="C24" s="249"/>
      <c r="D24" s="249"/>
      <c r="E24" s="249"/>
      <c r="F24" s="249"/>
      <c r="G24" s="249"/>
      <c r="H24" s="2"/>
      <c r="I24" s="2"/>
      <c r="J24" s="2"/>
      <c r="K24" s="2"/>
    </row>
    <row r="25" spans="1:11" x14ac:dyDescent="0.3">
      <c r="A25" s="2">
        <v>14</v>
      </c>
      <c r="B25" s="2" t="s">
        <v>18</v>
      </c>
      <c r="C25" s="2"/>
      <c r="D25" s="249"/>
      <c r="E25" s="249"/>
      <c r="F25" s="249"/>
      <c r="G25" s="249"/>
      <c r="H25" s="2"/>
      <c r="I25" s="2"/>
      <c r="J25" s="2"/>
      <c r="K25" s="2"/>
    </row>
    <row r="26" spans="1:11" x14ac:dyDescent="0.3">
      <c r="A26" s="2">
        <v>15</v>
      </c>
      <c r="B26" s="2" t="s">
        <v>19</v>
      </c>
      <c r="C26" s="2"/>
      <c r="D26" s="249"/>
      <c r="E26" s="249"/>
      <c r="F26" s="249"/>
      <c r="G26" s="249"/>
      <c r="H26" s="2"/>
      <c r="I26" s="2"/>
      <c r="J26" s="2"/>
      <c r="K26" s="2"/>
    </row>
    <row r="27" spans="1:11" x14ac:dyDescent="0.3">
      <c r="A27" s="2">
        <v>16</v>
      </c>
      <c r="B27" s="2" t="s">
        <v>20</v>
      </c>
      <c r="C27" s="2"/>
      <c r="D27" s="249"/>
      <c r="E27" s="249"/>
      <c r="F27" s="249"/>
      <c r="G27" s="249"/>
      <c r="H27" s="2"/>
      <c r="I27" s="2"/>
      <c r="J27" s="2"/>
      <c r="K27" s="2"/>
    </row>
    <row r="28" spans="1:11" x14ac:dyDescent="0.3">
      <c r="A28" s="2">
        <v>17</v>
      </c>
      <c r="B28" s="2" t="s">
        <v>21</v>
      </c>
      <c r="C28" s="2"/>
      <c r="D28" s="249"/>
      <c r="E28" s="249"/>
      <c r="F28" s="249"/>
      <c r="G28" s="249"/>
      <c r="H28" s="2"/>
      <c r="I28" s="2"/>
      <c r="J28" s="2"/>
      <c r="K28" s="2"/>
    </row>
    <row r="29" spans="1:11" x14ac:dyDescent="0.3">
      <c r="A29" s="2">
        <v>18</v>
      </c>
      <c r="B29" s="2" t="s">
        <v>22</v>
      </c>
      <c r="C29" s="2"/>
      <c r="D29" s="249"/>
      <c r="E29" s="249"/>
      <c r="F29" s="249"/>
      <c r="G29" s="249"/>
      <c r="H29" s="2"/>
      <c r="I29" s="2"/>
      <c r="J29" s="2"/>
      <c r="K29" s="2"/>
    </row>
    <row r="30" spans="1:11" x14ac:dyDescent="0.3">
      <c r="A30" s="2">
        <v>19</v>
      </c>
      <c r="B30" s="2" t="s">
        <v>23</v>
      </c>
      <c r="C30" s="2"/>
      <c r="D30" s="249"/>
      <c r="E30" s="249"/>
      <c r="F30" s="249"/>
      <c r="G30" s="249"/>
      <c r="H30" s="2"/>
      <c r="I30" s="2"/>
      <c r="J30" s="2"/>
      <c r="K30" s="2"/>
    </row>
    <row r="31" spans="1:11" x14ac:dyDescent="0.3">
      <c r="A31" s="2">
        <v>20</v>
      </c>
      <c r="B31" s="2" t="s">
        <v>24</v>
      </c>
      <c r="C31" s="2"/>
      <c r="D31" s="249"/>
      <c r="E31" s="249"/>
      <c r="F31" s="249"/>
      <c r="G31" s="249"/>
      <c r="H31" s="2"/>
      <c r="I31" s="2"/>
      <c r="J31" s="2"/>
      <c r="K31" s="2"/>
    </row>
    <row r="32" spans="1:11" x14ac:dyDescent="0.3">
      <c r="A32" s="2">
        <v>21</v>
      </c>
      <c r="B32" s="2" t="s">
        <v>25</v>
      </c>
      <c r="C32" s="2"/>
      <c r="D32" s="249"/>
      <c r="E32" s="249"/>
      <c r="F32" s="249"/>
      <c r="G32" s="249"/>
      <c r="H32" s="2"/>
      <c r="I32" s="2"/>
      <c r="J32" s="2"/>
      <c r="K32" s="2"/>
    </row>
    <row r="33" spans="1:11" x14ac:dyDescent="0.3">
      <c r="A33" s="2">
        <v>22</v>
      </c>
      <c r="B33" s="2" t="s">
        <v>26</v>
      </c>
      <c r="C33" s="2"/>
      <c r="D33" s="249"/>
      <c r="E33" s="249"/>
      <c r="F33" s="249"/>
      <c r="G33" s="249"/>
      <c r="H33" s="2"/>
      <c r="I33" s="2"/>
      <c r="J33" s="2"/>
      <c r="K33" s="2"/>
    </row>
    <row r="34" spans="1:11" x14ac:dyDescent="0.3">
      <c r="A34" s="2">
        <v>23</v>
      </c>
      <c r="B34" s="2" t="s">
        <v>27</v>
      </c>
      <c r="C34" s="2"/>
      <c r="D34" s="249"/>
      <c r="E34" s="249"/>
      <c r="F34" s="249"/>
      <c r="G34" s="249"/>
      <c r="H34" s="2"/>
      <c r="I34" s="2"/>
      <c r="J34" s="2"/>
      <c r="K34" s="2"/>
    </row>
    <row r="35" spans="1:11" x14ac:dyDescent="0.3">
      <c r="A35" s="2">
        <v>24</v>
      </c>
      <c r="B35" s="2" t="s">
        <v>28</v>
      </c>
      <c r="C35" s="2"/>
      <c r="D35" s="249"/>
      <c r="E35" s="249"/>
      <c r="F35" s="249"/>
      <c r="G35" s="249"/>
      <c r="H35" s="2"/>
      <c r="I35" s="2"/>
      <c r="J35" s="2"/>
      <c r="K35" s="2"/>
    </row>
    <row r="36" spans="1:11" x14ac:dyDescent="0.3">
      <c r="A36" s="2">
        <v>25</v>
      </c>
      <c r="B36" s="2" t="s">
        <v>29</v>
      </c>
      <c r="C36" s="2"/>
      <c r="D36" s="249"/>
      <c r="E36" s="249"/>
      <c r="F36" s="249"/>
      <c r="G36" s="249"/>
      <c r="H36" s="2"/>
      <c r="I36" s="2"/>
      <c r="J36" s="2"/>
      <c r="K36" s="2"/>
    </row>
    <row r="37" spans="1:11" x14ac:dyDescent="0.3">
      <c r="A37" s="2">
        <v>26</v>
      </c>
      <c r="B37" s="2" t="s">
        <v>30</v>
      </c>
      <c r="C37" s="2"/>
      <c r="D37" s="249"/>
      <c r="E37" s="249"/>
      <c r="F37" s="249"/>
      <c r="G37" s="249"/>
      <c r="H37" s="2"/>
      <c r="I37" s="2"/>
      <c r="J37" s="2"/>
      <c r="K37" s="2"/>
    </row>
    <row r="38" spans="1:11" x14ac:dyDescent="0.3">
      <c r="A38" s="2">
        <v>27</v>
      </c>
      <c r="B38" s="2" t="s">
        <v>31</v>
      </c>
      <c r="C38" s="2"/>
      <c r="D38" s="249"/>
      <c r="E38" s="249"/>
      <c r="F38" s="249"/>
      <c r="G38" s="249"/>
      <c r="H38" s="2"/>
      <c r="I38" s="2"/>
      <c r="J38" s="2"/>
      <c r="K38" s="2"/>
    </row>
    <row r="39" spans="1:11" x14ac:dyDescent="0.3">
      <c r="A39" s="2">
        <v>28</v>
      </c>
      <c r="B39" s="2" t="s">
        <v>32</v>
      </c>
      <c r="C39" s="2"/>
      <c r="D39" s="249"/>
      <c r="E39" s="249"/>
      <c r="F39" s="249"/>
      <c r="G39" s="249"/>
      <c r="H39" s="2"/>
      <c r="I39" s="2"/>
      <c r="J39" s="2"/>
      <c r="K39" s="2"/>
    </row>
    <row r="40" spans="1:11" x14ac:dyDescent="0.3">
      <c r="A40" s="2">
        <v>29</v>
      </c>
      <c r="B40" s="2" t="s">
        <v>33</v>
      </c>
      <c r="C40" s="2"/>
      <c r="D40" s="249"/>
      <c r="E40" s="249"/>
      <c r="F40" s="249"/>
      <c r="G40" s="249"/>
      <c r="H40" s="2"/>
      <c r="I40" s="2"/>
      <c r="J40" s="2"/>
      <c r="K40" s="2"/>
    </row>
    <row r="41" spans="1:11" x14ac:dyDescent="0.3">
      <c r="A41" s="2">
        <v>30</v>
      </c>
      <c r="B41" s="2" t="s">
        <v>34</v>
      </c>
      <c r="C41" s="2"/>
      <c r="D41" s="249"/>
      <c r="E41" s="249"/>
      <c r="F41" s="249"/>
      <c r="G41" s="249"/>
      <c r="H41" s="2"/>
      <c r="I41" s="2"/>
      <c r="J41" s="2"/>
      <c r="K41" s="2"/>
    </row>
    <row r="42" spans="1:11" x14ac:dyDescent="0.3">
      <c r="A42" s="2">
        <v>31</v>
      </c>
      <c r="B42" s="2" t="s">
        <v>35</v>
      </c>
      <c r="C42" s="2"/>
      <c r="D42" s="249"/>
      <c r="E42" s="249"/>
      <c r="F42" s="249"/>
      <c r="G42" s="249"/>
      <c r="H42" s="2"/>
      <c r="I42" s="2"/>
      <c r="J42" s="2"/>
      <c r="K42" s="2"/>
    </row>
    <row r="43" spans="1:11" x14ac:dyDescent="0.3">
      <c r="A43" s="2">
        <v>32</v>
      </c>
      <c r="B43" s="2" t="s">
        <v>36</v>
      </c>
      <c r="C43" s="2"/>
      <c r="D43" s="249"/>
      <c r="E43" s="249"/>
      <c r="F43" s="249"/>
      <c r="G43" s="249"/>
      <c r="H43" s="2"/>
      <c r="I43" s="2"/>
      <c r="J43" s="2"/>
      <c r="K43" s="2"/>
    </row>
    <row r="44" spans="1:11" x14ac:dyDescent="0.3">
      <c r="A44" s="2">
        <v>33</v>
      </c>
      <c r="B44" s="250" t="s">
        <v>37</v>
      </c>
      <c r="C44" s="250"/>
      <c r="D44" s="250"/>
      <c r="E44" s="250"/>
      <c r="F44" s="250"/>
      <c r="G44" s="250"/>
      <c r="H44" s="250"/>
      <c r="I44" s="2"/>
      <c r="J44" s="2"/>
      <c r="K44" s="2"/>
    </row>
    <row r="45" spans="1:11" x14ac:dyDescent="0.3">
      <c r="A45" s="2">
        <v>34</v>
      </c>
      <c r="B45" s="250" t="s">
        <v>38</v>
      </c>
      <c r="C45" s="250"/>
      <c r="D45" s="250"/>
      <c r="E45" s="250"/>
      <c r="F45" s="250"/>
      <c r="G45" s="250"/>
      <c r="H45" s="250"/>
      <c r="I45" s="2"/>
      <c r="J45" s="2"/>
      <c r="K45" s="2"/>
    </row>
    <row r="46" spans="1:11" x14ac:dyDescent="0.3">
      <c r="A46" s="2">
        <v>35</v>
      </c>
      <c r="B46" s="250" t="s">
        <v>39</v>
      </c>
      <c r="C46" s="250"/>
      <c r="D46" s="250"/>
      <c r="E46" s="250"/>
      <c r="F46" s="250"/>
      <c r="G46" s="250"/>
      <c r="H46" s="250"/>
      <c r="I46" s="2"/>
      <c r="J46" s="2"/>
      <c r="K46" s="2"/>
    </row>
    <row r="47" spans="1:11" x14ac:dyDescent="0.3">
      <c r="A47" s="2">
        <v>36</v>
      </c>
      <c r="B47" s="250" t="s">
        <v>40</v>
      </c>
      <c r="C47" s="250"/>
      <c r="D47" s="250"/>
      <c r="E47" s="250"/>
      <c r="F47" s="250"/>
      <c r="G47" s="250"/>
      <c r="H47" s="250"/>
      <c r="I47" s="2"/>
      <c r="J47" s="2"/>
      <c r="K47" s="2"/>
    </row>
    <row r="48" spans="1:11" x14ac:dyDescent="0.3">
      <c r="A48" s="2">
        <v>37</v>
      </c>
      <c r="B48" s="250" t="s">
        <v>41</v>
      </c>
      <c r="C48" s="250"/>
      <c r="D48" s="250"/>
      <c r="E48" s="250"/>
      <c r="F48" s="250"/>
      <c r="G48" s="250"/>
      <c r="H48" s="250"/>
      <c r="I48" s="2"/>
      <c r="J48" s="2"/>
      <c r="K48" s="2"/>
    </row>
    <row r="49" spans="1:11" x14ac:dyDescent="0.3">
      <c r="A49" s="2">
        <v>38</v>
      </c>
      <c r="B49" s="250" t="s">
        <v>42</v>
      </c>
      <c r="C49" s="250"/>
      <c r="D49" s="250"/>
      <c r="E49" s="250"/>
      <c r="F49" s="250"/>
      <c r="G49" s="250"/>
      <c r="H49" s="250"/>
      <c r="I49" s="2"/>
      <c r="J49" s="2"/>
      <c r="K49" s="2"/>
    </row>
    <row r="50" spans="1:11" x14ac:dyDescent="0.3">
      <c r="A50" s="2">
        <v>39</v>
      </c>
      <c r="B50" s="250" t="s">
        <v>43</v>
      </c>
      <c r="C50" s="250"/>
      <c r="D50" s="250"/>
      <c r="E50" s="250"/>
      <c r="F50" s="250"/>
      <c r="G50" s="250"/>
      <c r="H50" s="250"/>
      <c r="I50" s="2"/>
      <c r="J50" s="2"/>
      <c r="K50" s="2"/>
    </row>
    <row r="51" spans="1:11" x14ac:dyDescent="0.3">
      <c r="A51" s="2"/>
      <c r="B51" s="250"/>
      <c r="C51" s="250"/>
      <c r="D51" s="250"/>
      <c r="E51" s="250"/>
      <c r="F51" s="250"/>
      <c r="G51" s="250"/>
      <c r="H51" s="250"/>
      <c r="I51" s="2"/>
      <c r="J51" s="2"/>
      <c r="K51" s="2"/>
    </row>
    <row r="52" spans="1:11" x14ac:dyDescent="0.3">
      <c r="A52" s="248" t="s">
        <v>44</v>
      </c>
      <c r="B52" s="251"/>
      <c r="C52" s="251"/>
      <c r="D52" s="251"/>
      <c r="E52" s="251"/>
      <c r="F52" s="251"/>
      <c r="G52" s="248"/>
      <c r="H52" s="248"/>
      <c r="I52" s="248"/>
      <c r="J52" s="248"/>
      <c r="K52" s="248"/>
    </row>
    <row r="53" spans="1:11" x14ac:dyDescent="0.3">
      <c r="A53" s="248"/>
      <c r="B53" s="251"/>
      <c r="C53" s="251"/>
      <c r="D53" s="251"/>
      <c r="E53" s="251"/>
      <c r="F53" s="251"/>
      <c r="G53" s="248"/>
      <c r="H53" s="248"/>
      <c r="I53" s="248"/>
      <c r="J53" s="248"/>
      <c r="K53" s="248"/>
    </row>
    <row r="54" spans="1:11" x14ac:dyDescent="0.3">
      <c r="A54" s="2"/>
      <c r="B54" s="250" t="s">
        <v>45</v>
      </c>
      <c r="C54" s="250"/>
      <c r="D54" s="250"/>
      <c r="E54" s="250"/>
      <c r="F54" s="250"/>
      <c r="G54" s="2"/>
      <c r="H54" s="2"/>
      <c r="I54" s="2"/>
      <c r="J54" s="2"/>
      <c r="K54" s="2"/>
    </row>
    <row r="55" spans="1:11" x14ac:dyDescent="0.3">
      <c r="A55" s="2">
        <v>1</v>
      </c>
      <c r="B55" s="250" t="s">
        <v>46</v>
      </c>
      <c r="C55" s="250"/>
      <c r="D55" s="250"/>
      <c r="E55" s="250"/>
      <c r="F55" s="250"/>
      <c r="G55" s="2"/>
      <c r="H55" s="2"/>
      <c r="I55" s="2"/>
      <c r="J55" s="2"/>
      <c r="K55" s="2"/>
    </row>
    <row r="56" spans="1:11" x14ac:dyDescent="0.3">
      <c r="A56" s="2">
        <v>2</v>
      </c>
      <c r="B56" s="250" t="s">
        <v>47</v>
      </c>
      <c r="C56" s="250"/>
      <c r="D56" s="250"/>
      <c r="E56" s="250"/>
      <c r="F56" s="250"/>
      <c r="G56" s="2"/>
      <c r="H56" s="2"/>
      <c r="I56" s="2"/>
      <c r="J56" s="2"/>
      <c r="K56" s="2"/>
    </row>
    <row r="57" spans="1:11" x14ac:dyDescent="0.3">
      <c r="A57" s="2">
        <v>3</v>
      </c>
      <c r="B57" s="250" t="s">
        <v>48</v>
      </c>
      <c r="C57" s="250"/>
      <c r="D57" s="250"/>
      <c r="E57" s="250"/>
      <c r="F57" s="250"/>
      <c r="G57" s="2"/>
      <c r="H57" s="2"/>
      <c r="I57" s="2"/>
      <c r="J57" s="2"/>
      <c r="K57" s="2"/>
    </row>
    <row r="58" spans="1:11" x14ac:dyDescent="0.3">
      <c r="A58" s="2">
        <v>4</v>
      </c>
      <c r="B58" s="250" t="s">
        <v>49</v>
      </c>
      <c r="C58" s="250"/>
      <c r="D58" s="250"/>
      <c r="E58" s="250"/>
      <c r="F58" s="250"/>
      <c r="G58" s="2"/>
      <c r="H58" s="2"/>
      <c r="I58" s="2"/>
      <c r="J58" s="2"/>
      <c r="K58" s="2"/>
    </row>
    <row r="59" spans="1:11" x14ac:dyDescent="0.3">
      <c r="A59" s="2">
        <v>5</v>
      </c>
      <c r="B59" s="250" t="s">
        <v>50</v>
      </c>
      <c r="C59" s="250"/>
      <c r="D59" s="250"/>
      <c r="E59" s="250"/>
      <c r="F59" s="250"/>
      <c r="G59" s="2"/>
      <c r="H59" s="2"/>
      <c r="I59" s="2"/>
      <c r="J59" s="2"/>
      <c r="K59" s="2"/>
    </row>
    <row r="60" spans="1:11" x14ac:dyDescent="0.3">
      <c r="A60" s="2">
        <v>6</v>
      </c>
      <c r="B60" s="250" t="s">
        <v>1114</v>
      </c>
      <c r="C60" s="250"/>
      <c r="D60" s="250"/>
      <c r="E60" s="250"/>
      <c r="F60" s="250"/>
      <c r="G60" s="2"/>
      <c r="H60" s="2"/>
      <c r="I60" s="2"/>
      <c r="J60" s="2"/>
      <c r="K60" s="2"/>
    </row>
    <row r="61" spans="1:11" x14ac:dyDescent="0.3">
      <c r="A61" s="2">
        <v>7</v>
      </c>
      <c r="B61" s="250" t="s">
        <v>51</v>
      </c>
      <c r="C61" s="250"/>
      <c r="D61" s="250"/>
      <c r="E61" s="250"/>
      <c r="F61" s="250"/>
      <c r="G61" s="2"/>
      <c r="H61" s="2"/>
      <c r="I61" s="2"/>
      <c r="J61" s="2"/>
      <c r="K61" s="2"/>
    </row>
    <row r="62" spans="1:11" x14ac:dyDescent="0.3">
      <c r="A62" s="2">
        <v>8</v>
      </c>
      <c r="B62" s="250" t="s">
        <v>52</v>
      </c>
      <c r="C62" s="250"/>
      <c r="D62" s="250"/>
      <c r="E62" s="250"/>
      <c r="F62" s="250"/>
      <c r="G62" s="2"/>
      <c r="H62" s="2"/>
      <c r="I62" s="2"/>
      <c r="J62" s="2"/>
      <c r="K62" s="2"/>
    </row>
    <row r="63" spans="1:11" x14ac:dyDescent="0.3">
      <c r="A63" s="2">
        <v>9</v>
      </c>
      <c r="B63" s="250" t="s">
        <v>53</v>
      </c>
      <c r="C63" s="250"/>
      <c r="D63" s="250"/>
      <c r="E63" s="250"/>
      <c r="F63" s="250"/>
      <c r="G63" s="2"/>
      <c r="H63" s="2"/>
      <c r="I63" s="2"/>
      <c r="J63" s="2"/>
      <c r="K63" s="2"/>
    </row>
    <row r="64" spans="1:11" x14ac:dyDescent="0.3">
      <c r="A64" s="2">
        <v>10</v>
      </c>
      <c r="B64" s="250" t="s">
        <v>54</v>
      </c>
      <c r="C64" s="250"/>
      <c r="D64" s="250"/>
      <c r="E64" s="250"/>
      <c r="F64" s="250"/>
      <c r="G64" s="2"/>
      <c r="H64" s="2"/>
      <c r="I64" s="2"/>
      <c r="J64" s="2"/>
      <c r="K64" s="2"/>
    </row>
    <row r="65" spans="1:11" x14ac:dyDescent="0.3">
      <c r="A65" s="2">
        <v>11</v>
      </c>
      <c r="B65" s="250" t="s">
        <v>55</v>
      </c>
      <c r="C65" s="250"/>
      <c r="D65" s="250"/>
      <c r="E65" s="250"/>
      <c r="F65" s="250"/>
      <c r="G65" s="2"/>
      <c r="H65" s="2"/>
      <c r="I65" s="2"/>
      <c r="J65" s="2"/>
      <c r="K65" s="2"/>
    </row>
    <row r="66" spans="1:11" x14ac:dyDescent="0.3">
      <c r="A66" s="2">
        <v>12</v>
      </c>
      <c r="B66" s="250" t="s">
        <v>56</v>
      </c>
      <c r="C66" s="250"/>
      <c r="D66" s="250"/>
      <c r="E66" s="250"/>
      <c r="F66" s="250"/>
      <c r="G66" s="2"/>
      <c r="H66" s="2"/>
      <c r="I66" s="2"/>
      <c r="J66" s="2"/>
      <c r="K66" s="2"/>
    </row>
    <row r="67" spans="1:11" x14ac:dyDescent="0.3">
      <c r="A67" s="2">
        <v>13</v>
      </c>
      <c r="B67" s="250" t="s">
        <v>57</v>
      </c>
      <c r="C67" s="250"/>
      <c r="D67" s="250"/>
      <c r="E67" s="250"/>
      <c r="F67" s="250"/>
      <c r="G67" s="2"/>
      <c r="H67" s="2"/>
      <c r="I67" s="2"/>
      <c r="J67" s="2"/>
      <c r="K67" s="2"/>
    </row>
    <row r="68" spans="1:11" x14ac:dyDescent="0.3">
      <c r="A68" s="2">
        <v>14</v>
      </c>
      <c r="B68" s="250" t="s">
        <v>58</v>
      </c>
      <c r="C68" s="250"/>
      <c r="D68" s="250"/>
      <c r="E68" s="250"/>
      <c r="F68" s="250"/>
      <c r="G68" s="2"/>
      <c r="H68" s="2"/>
      <c r="I68" s="2"/>
      <c r="J68" s="2"/>
      <c r="K68" s="2"/>
    </row>
    <row r="69" spans="1:11" x14ac:dyDescent="0.3">
      <c r="A69" s="2">
        <v>15</v>
      </c>
      <c r="B69" s="250" t="s">
        <v>59</v>
      </c>
      <c r="C69" s="250"/>
      <c r="D69" s="250"/>
      <c r="E69" s="250"/>
      <c r="F69" s="250"/>
      <c r="G69" s="2"/>
      <c r="H69" s="2"/>
      <c r="I69" s="2"/>
      <c r="J69" s="2"/>
      <c r="K69" s="2"/>
    </row>
    <row r="70" spans="1:11" x14ac:dyDescent="0.3">
      <c r="A70" s="2">
        <v>16</v>
      </c>
      <c r="B70" s="250" t="s">
        <v>60</v>
      </c>
      <c r="C70" s="250"/>
      <c r="D70" s="250"/>
      <c r="E70" s="250"/>
      <c r="F70" s="250"/>
      <c r="G70" s="2"/>
      <c r="H70" s="2"/>
      <c r="I70" s="2"/>
      <c r="J70" s="2"/>
      <c r="K70" s="2"/>
    </row>
    <row r="71" spans="1:11" x14ac:dyDescent="0.3">
      <c r="A71" s="2">
        <v>17</v>
      </c>
      <c r="B71" s="250" t="s">
        <v>61</v>
      </c>
      <c r="C71" s="250"/>
      <c r="D71" s="250"/>
      <c r="E71" s="250"/>
      <c r="F71" s="250"/>
      <c r="G71" s="2"/>
      <c r="H71" s="2"/>
      <c r="I71" s="2"/>
      <c r="J71" s="2"/>
      <c r="K71" s="2"/>
    </row>
    <row r="72" spans="1:11" x14ac:dyDescent="0.3">
      <c r="A72" s="2">
        <v>18</v>
      </c>
      <c r="B72" s="250" t="s">
        <v>62</v>
      </c>
      <c r="C72" s="250"/>
      <c r="D72" s="250"/>
      <c r="E72" s="250"/>
      <c r="F72" s="250"/>
      <c r="G72" s="2"/>
      <c r="H72" s="2"/>
      <c r="I72" s="2"/>
      <c r="J72" s="2"/>
      <c r="K72" s="2"/>
    </row>
    <row r="73" spans="1:11" x14ac:dyDescent="0.3">
      <c r="A73" s="2">
        <v>19</v>
      </c>
      <c r="B73" s="250" t="s">
        <v>63</v>
      </c>
      <c r="C73" s="250"/>
      <c r="D73" s="250"/>
      <c r="E73" s="250"/>
      <c r="F73" s="250"/>
      <c r="G73" s="2"/>
      <c r="H73" s="2"/>
      <c r="I73" s="2"/>
      <c r="J73" s="2"/>
      <c r="K73" s="2"/>
    </row>
    <row r="74" spans="1:11" x14ac:dyDescent="0.3">
      <c r="A74" s="2">
        <v>20</v>
      </c>
      <c r="B74" s="250" t="s">
        <v>64</v>
      </c>
      <c r="C74" s="250"/>
      <c r="D74" s="250"/>
      <c r="E74" s="250"/>
      <c r="F74" s="250"/>
      <c r="G74" s="2"/>
      <c r="H74" s="2"/>
      <c r="I74" s="2"/>
      <c r="J74" s="2"/>
      <c r="K74" s="2"/>
    </row>
    <row r="75" spans="1:11" x14ac:dyDescent="0.3">
      <c r="A75" s="2">
        <v>21</v>
      </c>
      <c r="B75" s="250" t="s">
        <v>65</v>
      </c>
      <c r="C75" s="250"/>
      <c r="D75" s="250"/>
      <c r="E75" s="250"/>
      <c r="F75" s="250"/>
      <c r="G75" s="2"/>
      <c r="H75" s="2"/>
      <c r="I75" s="2"/>
      <c r="J75" s="2"/>
      <c r="K75" s="2"/>
    </row>
    <row r="76" spans="1:11" x14ac:dyDescent="0.3">
      <c r="A76" s="2">
        <v>22</v>
      </c>
      <c r="B76" s="250" t="s">
        <v>66</v>
      </c>
      <c r="C76" s="250"/>
      <c r="D76" s="250"/>
      <c r="E76" s="250"/>
      <c r="F76" s="250"/>
      <c r="G76" s="2"/>
      <c r="H76" s="2"/>
      <c r="I76" s="2"/>
      <c r="J76" s="2"/>
      <c r="K76" s="2"/>
    </row>
    <row r="77" spans="1:11" x14ac:dyDescent="0.3">
      <c r="A77" s="2">
        <v>23</v>
      </c>
      <c r="B77" s="250" t="s">
        <v>67</v>
      </c>
      <c r="C77" s="250"/>
      <c r="D77" s="250"/>
      <c r="E77" s="250"/>
      <c r="F77" s="250"/>
      <c r="G77" s="2"/>
      <c r="H77" s="2"/>
      <c r="I77" s="2"/>
      <c r="J77" s="2"/>
      <c r="K77" s="2"/>
    </row>
    <row r="78" spans="1:11" x14ac:dyDescent="0.3">
      <c r="A78" s="2">
        <v>24</v>
      </c>
      <c r="B78" s="250" t="s">
        <v>68</v>
      </c>
      <c r="C78" s="250"/>
      <c r="D78" s="250"/>
      <c r="E78" s="250"/>
      <c r="F78" s="250"/>
      <c r="G78" s="2"/>
      <c r="H78" s="2"/>
      <c r="I78" s="2"/>
      <c r="J78" s="2"/>
      <c r="K78" s="2"/>
    </row>
    <row r="79" spans="1:11" x14ac:dyDescent="0.3">
      <c r="A79" s="2">
        <v>25</v>
      </c>
      <c r="B79" s="250" t="s">
        <v>69</v>
      </c>
      <c r="C79" s="250"/>
      <c r="D79" s="250"/>
      <c r="E79" s="250"/>
      <c r="F79" s="250"/>
      <c r="G79" s="2"/>
      <c r="H79" s="2"/>
      <c r="I79" s="2"/>
      <c r="J79" s="2"/>
      <c r="K79" s="2"/>
    </row>
    <row r="80" spans="1:11" x14ac:dyDescent="0.3">
      <c r="A80" s="2">
        <v>26</v>
      </c>
      <c r="B80" s="250" t="s">
        <v>70</v>
      </c>
      <c r="C80" s="250"/>
      <c r="D80" s="250"/>
      <c r="E80" s="250"/>
      <c r="F80" s="250"/>
      <c r="G80" s="2"/>
      <c r="H80" s="2"/>
      <c r="I80" s="2"/>
      <c r="J80" s="2"/>
      <c r="K80" s="2"/>
    </row>
    <row r="81" spans="1:11" x14ac:dyDescent="0.3">
      <c r="A81" s="2">
        <v>27</v>
      </c>
      <c r="B81" s="250" t="s">
        <v>71</v>
      </c>
      <c r="C81" s="250"/>
      <c r="D81" s="250"/>
      <c r="E81" s="250"/>
      <c r="F81" s="250"/>
      <c r="G81" s="2"/>
      <c r="H81" s="2"/>
      <c r="I81" s="2"/>
      <c r="J81" s="2"/>
      <c r="K81" s="2"/>
    </row>
    <row r="82" spans="1:11" x14ac:dyDescent="0.3">
      <c r="A82" s="2">
        <v>28</v>
      </c>
      <c r="B82" s="250" t="s">
        <v>72</v>
      </c>
      <c r="C82" s="250"/>
      <c r="D82" s="250"/>
      <c r="E82" s="250"/>
      <c r="F82" s="250"/>
      <c r="G82" s="2"/>
      <c r="H82" s="2"/>
      <c r="I82" s="2"/>
      <c r="J82" s="2"/>
      <c r="K82" s="2"/>
    </row>
    <row r="83" spans="1:11" x14ac:dyDescent="0.3">
      <c r="A83" s="2">
        <v>29</v>
      </c>
      <c r="B83" s="250" t="s">
        <v>73</v>
      </c>
      <c r="C83" s="250"/>
      <c r="D83" s="250"/>
      <c r="E83" s="250"/>
      <c r="F83" s="250"/>
      <c r="G83" s="2"/>
      <c r="H83" s="2"/>
      <c r="I83" s="2"/>
      <c r="J83" s="2"/>
      <c r="K83" s="2"/>
    </row>
    <row r="84" spans="1:11" x14ac:dyDescent="0.3">
      <c r="A84" s="2">
        <v>30</v>
      </c>
      <c r="B84" s="250" t="s">
        <v>74</v>
      </c>
      <c r="C84" s="250"/>
      <c r="D84" s="250"/>
      <c r="E84" s="250"/>
      <c r="F84" s="250"/>
      <c r="G84" s="2"/>
      <c r="H84" s="2"/>
      <c r="I84" s="2"/>
      <c r="J84" s="2"/>
      <c r="K84" s="2"/>
    </row>
    <row r="85" spans="1:11" x14ac:dyDescent="0.3">
      <c r="A85" s="2">
        <v>31</v>
      </c>
      <c r="B85" s="250" t="s">
        <v>75</v>
      </c>
      <c r="C85" s="250"/>
      <c r="D85" s="250"/>
      <c r="E85" s="250"/>
      <c r="F85" s="250"/>
      <c r="G85" s="2"/>
      <c r="H85" s="2"/>
      <c r="I85" s="2"/>
      <c r="J85" s="2"/>
      <c r="K85" s="2"/>
    </row>
    <row r="86" spans="1:11" x14ac:dyDescent="0.3">
      <c r="A86" s="2">
        <v>32</v>
      </c>
      <c r="B86" s="250" t="s">
        <v>76</v>
      </c>
      <c r="C86" s="250"/>
      <c r="D86" s="250"/>
      <c r="E86" s="250"/>
      <c r="F86" s="250"/>
      <c r="G86" s="2"/>
      <c r="H86" s="2"/>
      <c r="I86" s="2"/>
      <c r="J86" s="2"/>
      <c r="K86" s="2"/>
    </row>
    <row r="87" spans="1:11" x14ac:dyDescent="0.3">
      <c r="A87" s="2">
        <v>33</v>
      </c>
      <c r="B87" s="250" t="s">
        <v>77</v>
      </c>
      <c r="C87" s="250"/>
      <c r="D87" s="250"/>
      <c r="E87" s="250"/>
      <c r="F87" s="250"/>
      <c r="G87" s="2"/>
      <c r="H87" s="2"/>
      <c r="I87" s="2"/>
      <c r="J87" s="2"/>
      <c r="K87" s="2"/>
    </row>
    <row r="88" spans="1:11" x14ac:dyDescent="0.3">
      <c r="A88" s="2">
        <v>34</v>
      </c>
      <c r="B88" s="250" t="s">
        <v>78</v>
      </c>
      <c r="C88" s="250"/>
      <c r="D88" s="250"/>
      <c r="E88" s="250"/>
      <c r="F88" s="250"/>
      <c r="G88" s="2"/>
      <c r="H88" s="2"/>
      <c r="I88" s="2"/>
      <c r="J88" s="2"/>
      <c r="K88" s="2"/>
    </row>
    <row r="89" spans="1:11" x14ac:dyDescent="0.3">
      <c r="A89" s="2">
        <v>35</v>
      </c>
      <c r="B89" s="250" t="s">
        <v>79</v>
      </c>
      <c r="C89" s="250"/>
      <c r="D89" s="250"/>
      <c r="E89" s="250"/>
      <c r="F89" s="250"/>
      <c r="G89" s="2"/>
      <c r="H89" s="2"/>
      <c r="I89" s="2"/>
      <c r="J89" s="2"/>
      <c r="K89" s="2"/>
    </row>
    <row r="90" spans="1:11" x14ac:dyDescent="0.3">
      <c r="A90" s="2">
        <v>36</v>
      </c>
      <c r="B90" s="250" t="s">
        <v>80</v>
      </c>
      <c r="C90" s="250"/>
      <c r="D90" s="250"/>
      <c r="E90" s="250"/>
      <c r="F90" s="250"/>
      <c r="G90" s="2"/>
      <c r="H90" s="2"/>
      <c r="I90" s="2"/>
      <c r="J90" s="2"/>
      <c r="K90" s="2"/>
    </row>
    <row r="91" spans="1:11" x14ac:dyDescent="0.3">
      <c r="A91" s="2">
        <v>37</v>
      </c>
      <c r="B91" s="250" t="s">
        <v>81</v>
      </c>
      <c r="C91" s="250"/>
      <c r="D91" s="250"/>
      <c r="E91" s="250"/>
      <c r="F91" s="250"/>
      <c r="G91" s="2"/>
      <c r="H91" s="2"/>
      <c r="I91" s="2"/>
      <c r="J91" s="2"/>
      <c r="K91" s="2"/>
    </row>
    <row r="92" spans="1:11" x14ac:dyDescent="0.3">
      <c r="A92" s="2">
        <v>38</v>
      </c>
      <c r="B92" s="250" t="s">
        <v>82</v>
      </c>
      <c r="C92" s="250"/>
      <c r="D92" s="250"/>
      <c r="E92" s="250"/>
      <c r="F92" s="250"/>
      <c r="G92" s="2"/>
      <c r="H92" s="2"/>
      <c r="I92" s="2"/>
      <c r="J92" s="2"/>
      <c r="K92" s="2"/>
    </row>
    <row r="93" spans="1:11" x14ac:dyDescent="0.3">
      <c r="A93" s="2">
        <v>39</v>
      </c>
      <c r="B93" s="250" t="s">
        <v>83</v>
      </c>
      <c r="C93" s="250"/>
      <c r="D93" s="250"/>
      <c r="E93" s="250"/>
      <c r="F93" s="250"/>
      <c r="G93" s="2"/>
      <c r="H93" s="2"/>
      <c r="I93" s="2"/>
      <c r="J93" s="2"/>
      <c r="K93" s="2"/>
    </row>
    <row r="94" spans="1:11" x14ac:dyDescent="0.3">
      <c r="A94" s="2">
        <v>40</v>
      </c>
      <c r="B94" s="250" t="s">
        <v>84</v>
      </c>
      <c r="C94" s="250"/>
      <c r="D94" s="250"/>
      <c r="E94" s="250"/>
      <c r="F94" s="250"/>
      <c r="G94" s="2"/>
      <c r="H94" s="2"/>
      <c r="I94" s="2"/>
      <c r="J94" s="2"/>
      <c r="K94" s="2"/>
    </row>
    <row r="95" spans="1:11" x14ac:dyDescent="0.3">
      <c r="A95" s="2">
        <v>41</v>
      </c>
      <c r="B95" s="250" t="s">
        <v>85</v>
      </c>
      <c r="C95" s="250"/>
      <c r="D95" s="250"/>
      <c r="E95" s="250"/>
      <c r="F95" s="250"/>
      <c r="G95" s="2"/>
      <c r="H95" s="2"/>
      <c r="I95" s="2"/>
      <c r="J95" s="2"/>
      <c r="K95" s="2"/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3">
      <c r="A98" s="248" t="s">
        <v>86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 t="s">
        <v>87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3.4" customHeight="1" x14ac:dyDescent="0.3">
      <c r="A100" s="645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6" x14ac:dyDescent="0.3">
      <c r="A101" s="645"/>
      <c r="B101" s="4" t="s">
        <v>1586</v>
      </c>
      <c r="C101" s="4"/>
      <c r="D101" s="4"/>
      <c r="E101" s="4"/>
      <c r="F101" s="5"/>
      <c r="G101" s="5"/>
      <c r="H101" s="3"/>
      <c r="I101" s="3"/>
      <c r="J101" s="3"/>
      <c r="K101" s="3"/>
    </row>
    <row r="102" spans="1:11" ht="15.6" x14ac:dyDescent="0.3">
      <c r="A102" s="646"/>
      <c r="B102" s="4" t="s">
        <v>1587</v>
      </c>
      <c r="C102" s="4"/>
      <c r="D102" s="4"/>
      <c r="E102" s="4"/>
      <c r="F102" s="5"/>
      <c r="G102" s="5"/>
      <c r="H102" s="3"/>
      <c r="I102" s="3"/>
      <c r="J102" s="3"/>
      <c r="K102" s="3"/>
    </row>
    <row r="103" spans="1:11" ht="15.6" x14ac:dyDescent="0.3">
      <c r="A103" s="646"/>
      <c r="B103" s="4" t="s">
        <v>1588</v>
      </c>
      <c r="C103" s="4"/>
      <c r="D103" s="4"/>
      <c r="E103" s="4"/>
      <c r="F103" s="5"/>
      <c r="G103" s="5"/>
      <c r="H103" s="3"/>
      <c r="I103" s="3"/>
      <c r="J103" s="3"/>
      <c r="K103" s="3"/>
    </row>
    <row r="104" spans="1:11" ht="15.6" x14ac:dyDescent="0.3">
      <c r="A104" s="646"/>
      <c r="B104" s="4"/>
      <c r="C104" s="4"/>
      <c r="D104" s="4"/>
      <c r="E104" s="4"/>
      <c r="F104" s="7"/>
      <c r="G104" s="7"/>
      <c r="H104" s="3"/>
      <c r="I104" s="3"/>
      <c r="J104" s="3"/>
      <c r="K104" s="3"/>
    </row>
    <row r="105" spans="1:11" x14ac:dyDescent="0.3">
      <c r="A105" s="253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3">
      <c r="A106" s="253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3">
      <c r="A107" s="252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</row>
    <row r="108" spans="1:11" x14ac:dyDescent="0.3">
      <c r="A108" s="253"/>
      <c r="B108" s="9"/>
      <c r="C108" s="9"/>
      <c r="D108" s="256"/>
      <c r="E108" s="256"/>
      <c r="F108" s="256"/>
      <c r="G108" s="256"/>
      <c r="H108" s="3"/>
      <c r="I108" s="3"/>
      <c r="J108" s="3"/>
      <c r="K108" s="3"/>
    </row>
    <row r="109" spans="1:11" x14ac:dyDescent="0.3">
      <c r="A109" s="253"/>
      <c r="B109" s="9"/>
      <c r="C109" s="9"/>
      <c r="D109" s="256"/>
      <c r="E109" s="256"/>
      <c r="F109" s="256"/>
      <c r="G109" s="256"/>
      <c r="H109" s="3"/>
      <c r="I109" s="3"/>
      <c r="J109" s="3"/>
      <c r="K109" s="3"/>
    </row>
    <row r="110" spans="1:11" x14ac:dyDescent="0.3">
      <c r="A110" s="252"/>
      <c r="B110" s="12"/>
      <c r="C110" s="12"/>
      <c r="D110" s="257"/>
      <c r="E110" s="257"/>
      <c r="F110" s="257"/>
      <c r="G110" s="257"/>
      <c r="H110" s="11"/>
      <c r="I110" s="11"/>
      <c r="J110" s="11"/>
      <c r="K110" s="11"/>
    </row>
    <row r="111" spans="1:11" x14ac:dyDescent="0.3">
      <c r="A111" s="258"/>
      <c r="B111" s="9"/>
      <c r="C111" s="256"/>
      <c r="D111" s="256"/>
      <c r="E111" s="256"/>
      <c r="F111" s="256"/>
      <c r="G111" s="3"/>
      <c r="H111" s="3"/>
      <c r="I111" s="3"/>
      <c r="J111" s="3"/>
      <c r="K111" s="3"/>
    </row>
    <row r="112" spans="1:11" x14ac:dyDescent="0.3">
      <c r="A112" s="253"/>
      <c r="B112" s="9"/>
      <c r="C112" s="256"/>
      <c r="D112" s="256"/>
      <c r="E112" s="256"/>
      <c r="F112" s="256"/>
      <c r="G112" s="3"/>
      <c r="H112" s="3"/>
      <c r="I112" s="3"/>
      <c r="J112" s="3"/>
      <c r="K112" s="3"/>
    </row>
    <row r="113" spans="1:11" x14ac:dyDescent="0.3">
      <c r="A113" s="14"/>
      <c r="B113" s="12"/>
      <c r="C113" s="257"/>
      <c r="D113" s="257"/>
      <c r="E113" s="257"/>
      <c r="F113" s="257"/>
      <c r="G113" s="11"/>
      <c r="H113" s="11"/>
      <c r="I113" s="11"/>
      <c r="J113" s="11"/>
      <c r="K113" s="11"/>
    </row>
    <row r="114" spans="1:11" x14ac:dyDescent="0.3">
      <c r="A114" s="15"/>
      <c r="B114" s="16"/>
      <c r="C114" s="16"/>
      <c r="D114" s="259"/>
      <c r="E114" s="259"/>
      <c r="F114" s="259"/>
      <c r="G114" s="259"/>
      <c r="H114" s="3"/>
      <c r="I114" s="3"/>
      <c r="J114" s="3"/>
      <c r="K114" s="3"/>
    </row>
    <row r="115" spans="1:11" x14ac:dyDescent="0.3">
      <c r="A115" s="15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I106"/>
  <sheetViews>
    <sheetView view="pageBreakPreview" topLeftCell="A49" zoomScaleNormal="100" zoomScaleSheetLayoutView="100" workbookViewId="0">
      <selection activeCell="E42" sqref="E42"/>
    </sheetView>
  </sheetViews>
  <sheetFormatPr defaultRowHeight="11.4" x14ac:dyDescent="0.2"/>
  <cols>
    <col min="1" max="1" width="5.44140625" style="264" customWidth="1"/>
    <col min="2" max="2" width="10.88671875" style="265" customWidth="1"/>
    <col min="3" max="3" width="60.6640625" style="264" customWidth="1"/>
    <col min="4" max="5" width="15.6640625" style="264" customWidth="1"/>
    <col min="6" max="209" width="9.109375" style="264"/>
    <col min="210" max="210" width="5.109375" style="264" customWidth="1"/>
    <col min="211" max="211" width="63.88671875" style="264" customWidth="1"/>
    <col min="212" max="213" width="0" style="264" hidden="1" customWidth="1"/>
    <col min="214" max="214" width="11" style="264" customWidth="1"/>
    <col min="215" max="215" width="11.5546875" style="264" customWidth="1"/>
    <col min="216" max="216" width="11" style="264" customWidth="1"/>
    <col min="217" max="217" width="11.5546875" style="264" customWidth="1"/>
    <col min="218" max="465" width="9.109375" style="264"/>
    <col min="466" max="466" width="5.109375" style="264" customWidth="1"/>
    <col min="467" max="467" width="63.88671875" style="264" customWidth="1"/>
    <col min="468" max="469" width="0" style="264" hidden="1" customWidth="1"/>
    <col min="470" max="470" width="11" style="264" customWidth="1"/>
    <col min="471" max="471" width="11.5546875" style="264" customWidth="1"/>
    <col min="472" max="472" width="11" style="264" customWidth="1"/>
    <col min="473" max="473" width="11.5546875" style="264" customWidth="1"/>
    <col min="474" max="721" width="9.109375" style="264"/>
    <col min="722" max="722" width="5.109375" style="264" customWidth="1"/>
    <col min="723" max="723" width="63.88671875" style="264" customWidth="1"/>
    <col min="724" max="725" width="0" style="264" hidden="1" customWidth="1"/>
    <col min="726" max="726" width="11" style="264" customWidth="1"/>
    <col min="727" max="727" width="11.5546875" style="264" customWidth="1"/>
    <col min="728" max="728" width="11" style="264" customWidth="1"/>
    <col min="729" max="729" width="11.5546875" style="264" customWidth="1"/>
    <col min="730" max="977" width="9.109375" style="264"/>
    <col min="978" max="978" width="5.109375" style="264" customWidth="1"/>
    <col min="979" max="979" width="63.88671875" style="264" customWidth="1"/>
    <col min="980" max="981" width="0" style="264" hidden="1" customWidth="1"/>
    <col min="982" max="982" width="11" style="264" customWidth="1"/>
    <col min="983" max="983" width="11.5546875" style="264" customWidth="1"/>
    <col min="984" max="984" width="11" style="264" customWidth="1"/>
    <col min="985" max="985" width="11.5546875" style="264" customWidth="1"/>
    <col min="986" max="1233" width="9.109375" style="264"/>
    <col min="1234" max="1234" width="5.109375" style="264" customWidth="1"/>
    <col min="1235" max="1235" width="63.88671875" style="264" customWidth="1"/>
    <col min="1236" max="1237" width="0" style="264" hidden="1" customWidth="1"/>
    <col min="1238" max="1238" width="11" style="264" customWidth="1"/>
    <col min="1239" max="1239" width="11.5546875" style="264" customWidth="1"/>
    <col min="1240" max="1240" width="11" style="264" customWidth="1"/>
    <col min="1241" max="1241" width="11.5546875" style="264" customWidth="1"/>
    <col min="1242" max="1489" width="9.109375" style="264"/>
    <col min="1490" max="1490" width="5.109375" style="264" customWidth="1"/>
    <col min="1491" max="1491" width="63.88671875" style="264" customWidth="1"/>
    <col min="1492" max="1493" width="0" style="264" hidden="1" customWidth="1"/>
    <col min="1494" max="1494" width="11" style="264" customWidth="1"/>
    <col min="1495" max="1495" width="11.5546875" style="264" customWidth="1"/>
    <col min="1496" max="1496" width="11" style="264" customWidth="1"/>
    <col min="1497" max="1497" width="11.5546875" style="264" customWidth="1"/>
    <col min="1498" max="1745" width="9.109375" style="264"/>
    <col min="1746" max="1746" width="5.109375" style="264" customWidth="1"/>
    <col min="1747" max="1747" width="63.88671875" style="264" customWidth="1"/>
    <col min="1748" max="1749" width="0" style="264" hidden="1" customWidth="1"/>
    <col min="1750" max="1750" width="11" style="264" customWidth="1"/>
    <col min="1751" max="1751" width="11.5546875" style="264" customWidth="1"/>
    <col min="1752" max="1752" width="11" style="264" customWidth="1"/>
    <col min="1753" max="1753" width="11.5546875" style="264" customWidth="1"/>
    <col min="1754" max="2001" width="9.109375" style="264"/>
    <col min="2002" max="2002" width="5.109375" style="264" customWidth="1"/>
    <col min="2003" max="2003" width="63.88671875" style="264" customWidth="1"/>
    <col min="2004" max="2005" width="0" style="264" hidden="1" customWidth="1"/>
    <col min="2006" max="2006" width="11" style="264" customWidth="1"/>
    <col min="2007" max="2007" width="11.5546875" style="264" customWidth="1"/>
    <col min="2008" max="2008" width="11" style="264" customWidth="1"/>
    <col min="2009" max="2009" width="11.5546875" style="264" customWidth="1"/>
    <col min="2010" max="2257" width="9.109375" style="264"/>
    <col min="2258" max="2258" width="5.109375" style="264" customWidth="1"/>
    <col min="2259" max="2259" width="63.88671875" style="264" customWidth="1"/>
    <col min="2260" max="2261" width="0" style="264" hidden="1" customWidth="1"/>
    <col min="2262" max="2262" width="11" style="264" customWidth="1"/>
    <col min="2263" max="2263" width="11.5546875" style="264" customWidth="1"/>
    <col min="2264" max="2264" width="11" style="264" customWidth="1"/>
    <col min="2265" max="2265" width="11.5546875" style="264" customWidth="1"/>
    <col min="2266" max="2513" width="9.109375" style="264"/>
    <col min="2514" max="2514" width="5.109375" style="264" customWidth="1"/>
    <col min="2515" max="2515" width="63.88671875" style="264" customWidth="1"/>
    <col min="2516" max="2517" width="0" style="264" hidden="1" customWidth="1"/>
    <col min="2518" max="2518" width="11" style="264" customWidth="1"/>
    <col min="2519" max="2519" width="11.5546875" style="264" customWidth="1"/>
    <col min="2520" max="2520" width="11" style="264" customWidth="1"/>
    <col min="2521" max="2521" width="11.5546875" style="264" customWidth="1"/>
    <col min="2522" max="2769" width="9.109375" style="264"/>
    <col min="2770" max="2770" width="5.109375" style="264" customWidth="1"/>
    <col min="2771" max="2771" width="63.88671875" style="264" customWidth="1"/>
    <col min="2772" max="2773" width="0" style="264" hidden="1" customWidth="1"/>
    <col min="2774" max="2774" width="11" style="264" customWidth="1"/>
    <col min="2775" max="2775" width="11.5546875" style="264" customWidth="1"/>
    <col min="2776" max="2776" width="11" style="264" customWidth="1"/>
    <col min="2777" max="2777" width="11.5546875" style="264" customWidth="1"/>
    <col min="2778" max="3025" width="9.109375" style="264"/>
    <col min="3026" max="3026" width="5.109375" style="264" customWidth="1"/>
    <col min="3027" max="3027" width="63.88671875" style="264" customWidth="1"/>
    <col min="3028" max="3029" width="0" style="264" hidden="1" customWidth="1"/>
    <col min="3030" max="3030" width="11" style="264" customWidth="1"/>
    <col min="3031" max="3031" width="11.5546875" style="264" customWidth="1"/>
    <col min="3032" max="3032" width="11" style="264" customWidth="1"/>
    <col min="3033" max="3033" width="11.5546875" style="264" customWidth="1"/>
    <col min="3034" max="3281" width="9.109375" style="264"/>
    <col min="3282" max="3282" width="5.109375" style="264" customWidth="1"/>
    <col min="3283" max="3283" width="63.88671875" style="264" customWidth="1"/>
    <col min="3284" max="3285" width="0" style="264" hidden="1" customWidth="1"/>
    <col min="3286" max="3286" width="11" style="264" customWidth="1"/>
    <col min="3287" max="3287" width="11.5546875" style="264" customWidth="1"/>
    <col min="3288" max="3288" width="11" style="264" customWidth="1"/>
    <col min="3289" max="3289" width="11.5546875" style="264" customWidth="1"/>
    <col min="3290" max="3537" width="9.109375" style="264"/>
    <col min="3538" max="3538" width="5.109375" style="264" customWidth="1"/>
    <col min="3539" max="3539" width="63.88671875" style="264" customWidth="1"/>
    <col min="3540" max="3541" width="0" style="264" hidden="1" customWidth="1"/>
    <col min="3542" max="3542" width="11" style="264" customWidth="1"/>
    <col min="3543" max="3543" width="11.5546875" style="264" customWidth="1"/>
    <col min="3544" max="3544" width="11" style="264" customWidth="1"/>
    <col min="3545" max="3545" width="11.5546875" style="264" customWidth="1"/>
    <col min="3546" max="3793" width="9.109375" style="264"/>
    <col min="3794" max="3794" width="5.109375" style="264" customWidth="1"/>
    <col min="3795" max="3795" width="63.88671875" style="264" customWidth="1"/>
    <col min="3796" max="3797" width="0" style="264" hidden="1" customWidth="1"/>
    <col min="3798" max="3798" width="11" style="264" customWidth="1"/>
    <col min="3799" max="3799" width="11.5546875" style="264" customWidth="1"/>
    <col min="3800" max="3800" width="11" style="264" customWidth="1"/>
    <col min="3801" max="3801" width="11.5546875" style="264" customWidth="1"/>
    <col min="3802" max="4049" width="9.109375" style="264"/>
    <col min="4050" max="4050" width="5.109375" style="264" customWidth="1"/>
    <col min="4051" max="4051" width="63.88671875" style="264" customWidth="1"/>
    <col min="4052" max="4053" width="0" style="264" hidden="1" customWidth="1"/>
    <col min="4054" max="4054" width="11" style="264" customWidth="1"/>
    <col min="4055" max="4055" width="11.5546875" style="264" customWidth="1"/>
    <col min="4056" max="4056" width="11" style="264" customWidth="1"/>
    <col min="4057" max="4057" width="11.5546875" style="264" customWidth="1"/>
    <col min="4058" max="4305" width="9.109375" style="264"/>
    <col min="4306" max="4306" width="5.109375" style="264" customWidth="1"/>
    <col min="4307" max="4307" width="63.88671875" style="264" customWidth="1"/>
    <col min="4308" max="4309" width="0" style="264" hidden="1" customWidth="1"/>
    <col min="4310" max="4310" width="11" style="264" customWidth="1"/>
    <col min="4311" max="4311" width="11.5546875" style="264" customWidth="1"/>
    <col min="4312" max="4312" width="11" style="264" customWidth="1"/>
    <col min="4313" max="4313" width="11.5546875" style="264" customWidth="1"/>
    <col min="4314" max="4561" width="9.109375" style="264"/>
    <col min="4562" max="4562" width="5.109375" style="264" customWidth="1"/>
    <col min="4563" max="4563" width="63.88671875" style="264" customWidth="1"/>
    <col min="4564" max="4565" width="0" style="264" hidden="1" customWidth="1"/>
    <col min="4566" max="4566" width="11" style="264" customWidth="1"/>
    <col min="4567" max="4567" width="11.5546875" style="264" customWidth="1"/>
    <col min="4568" max="4568" width="11" style="264" customWidth="1"/>
    <col min="4569" max="4569" width="11.5546875" style="264" customWidth="1"/>
    <col min="4570" max="4817" width="9.109375" style="264"/>
    <col min="4818" max="4818" width="5.109375" style="264" customWidth="1"/>
    <col min="4819" max="4819" width="63.88671875" style="264" customWidth="1"/>
    <col min="4820" max="4821" width="0" style="264" hidden="1" customWidth="1"/>
    <col min="4822" max="4822" width="11" style="264" customWidth="1"/>
    <col min="4823" max="4823" width="11.5546875" style="264" customWidth="1"/>
    <col min="4824" max="4824" width="11" style="264" customWidth="1"/>
    <col min="4825" max="4825" width="11.5546875" style="264" customWidth="1"/>
    <col min="4826" max="5073" width="9.109375" style="264"/>
    <col min="5074" max="5074" width="5.109375" style="264" customWidth="1"/>
    <col min="5075" max="5075" width="63.88671875" style="264" customWidth="1"/>
    <col min="5076" max="5077" width="0" style="264" hidden="1" customWidth="1"/>
    <col min="5078" max="5078" width="11" style="264" customWidth="1"/>
    <col min="5079" max="5079" width="11.5546875" style="264" customWidth="1"/>
    <col min="5080" max="5080" width="11" style="264" customWidth="1"/>
    <col min="5081" max="5081" width="11.5546875" style="264" customWidth="1"/>
    <col min="5082" max="5329" width="9.109375" style="264"/>
    <col min="5330" max="5330" width="5.109375" style="264" customWidth="1"/>
    <col min="5331" max="5331" width="63.88671875" style="264" customWidth="1"/>
    <col min="5332" max="5333" width="0" style="264" hidden="1" customWidth="1"/>
    <col min="5334" max="5334" width="11" style="264" customWidth="1"/>
    <col min="5335" max="5335" width="11.5546875" style="264" customWidth="1"/>
    <col min="5336" max="5336" width="11" style="264" customWidth="1"/>
    <col min="5337" max="5337" width="11.5546875" style="264" customWidth="1"/>
    <col min="5338" max="5585" width="9.109375" style="264"/>
    <col min="5586" max="5586" width="5.109375" style="264" customWidth="1"/>
    <col min="5587" max="5587" width="63.88671875" style="264" customWidth="1"/>
    <col min="5588" max="5589" width="0" style="264" hidden="1" customWidth="1"/>
    <col min="5590" max="5590" width="11" style="264" customWidth="1"/>
    <col min="5591" max="5591" width="11.5546875" style="264" customWidth="1"/>
    <col min="5592" max="5592" width="11" style="264" customWidth="1"/>
    <col min="5593" max="5593" width="11.5546875" style="264" customWidth="1"/>
    <col min="5594" max="5841" width="9.109375" style="264"/>
    <col min="5842" max="5842" width="5.109375" style="264" customWidth="1"/>
    <col min="5843" max="5843" width="63.88671875" style="264" customWidth="1"/>
    <col min="5844" max="5845" width="0" style="264" hidden="1" customWidth="1"/>
    <col min="5846" max="5846" width="11" style="264" customWidth="1"/>
    <col min="5847" max="5847" width="11.5546875" style="264" customWidth="1"/>
    <col min="5848" max="5848" width="11" style="264" customWidth="1"/>
    <col min="5849" max="5849" width="11.5546875" style="264" customWidth="1"/>
    <col min="5850" max="6097" width="9.109375" style="264"/>
    <col min="6098" max="6098" width="5.109375" style="264" customWidth="1"/>
    <col min="6099" max="6099" width="63.88671875" style="264" customWidth="1"/>
    <col min="6100" max="6101" width="0" style="264" hidden="1" customWidth="1"/>
    <col min="6102" max="6102" width="11" style="264" customWidth="1"/>
    <col min="6103" max="6103" width="11.5546875" style="264" customWidth="1"/>
    <col min="6104" max="6104" width="11" style="264" customWidth="1"/>
    <col min="6105" max="6105" width="11.5546875" style="264" customWidth="1"/>
    <col min="6106" max="6353" width="9.109375" style="264"/>
    <col min="6354" max="6354" width="5.109375" style="264" customWidth="1"/>
    <col min="6355" max="6355" width="63.88671875" style="264" customWidth="1"/>
    <col min="6356" max="6357" width="0" style="264" hidden="1" customWidth="1"/>
    <col min="6358" max="6358" width="11" style="264" customWidth="1"/>
    <col min="6359" max="6359" width="11.5546875" style="264" customWidth="1"/>
    <col min="6360" max="6360" width="11" style="264" customWidth="1"/>
    <col min="6361" max="6361" width="11.5546875" style="264" customWidth="1"/>
    <col min="6362" max="6609" width="9.109375" style="264"/>
    <col min="6610" max="6610" width="5.109375" style="264" customWidth="1"/>
    <col min="6611" max="6611" width="63.88671875" style="264" customWidth="1"/>
    <col min="6612" max="6613" width="0" style="264" hidden="1" customWidth="1"/>
    <col min="6614" max="6614" width="11" style="264" customWidth="1"/>
    <col min="6615" max="6615" width="11.5546875" style="264" customWidth="1"/>
    <col min="6616" max="6616" width="11" style="264" customWidth="1"/>
    <col min="6617" max="6617" width="11.5546875" style="264" customWidth="1"/>
    <col min="6618" max="6865" width="9.109375" style="264"/>
    <col min="6866" max="6866" width="5.109375" style="264" customWidth="1"/>
    <col min="6867" max="6867" width="63.88671875" style="264" customWidth="1"/>
    <col min="6868" max="6869" width="0" style="264" hidden="1" customWidth="1"/>
    <col min="6870" max="6870" width="11" style="264" customWidth="1"/>
    <col min="6871" max="6871" width="11.5546875" style="264" customWidth="1"/>
    <col min="6872" max="6872" width="11" style="264" customWidth="1"/>
    <col min="6873" max="6873" width="11.5546875" style="264" customWidth="1"/>
    <col min="6874" max="7121" width="9.109375" style="264"/>
    <col min="7122" max="7122" width="5.109375" style="264" customWidth="1"/>
    <col min="7123" max="7123" width="63.88671875" style="264" customWidth="1"/>
    <col min="7124" max="7125" width="0" style="264" hidden="1" customWidth="1"/>
    <col min="7126" max="7126" width="11" style="264" customWidth="1"/>
    <col min="7127" max="7127" width="11.5546875" style="264" customWidth="1"/>
    <col min="7128" max="7128" width="11" style="264" customWidth="1"/>
    <col min="7129" max="7129" width="11.5546875" style="264" customWidth="1"/>
    <col min="7130" max="7377" width="9.109375" style="264"/>
    <col min="7378" max="7378" width="5.109375" style="264" customWidth="1"/>
    <col min="7379" max="7379" width="63.88671875" style="264" customWidth="1"/>
    <col min="7380" max="7381" width="0" style="264" hidden="1" customWidth="1"/>
    <col min="7382" max="7382" width="11" style="264" customWidth="1"/>
    <col min="7383" max="7383" width="11.5546875" style="264" customWidth="1"/>
    <col min="7384" max="7384" width="11" style="264" customWidth="1"/>
    <col min="7385" max="7385" width="11.5546875" style="264" customWidth="1"/>
    <col min="7386" max="7633" width="9.109375" style="264"/>
    <col min="7634" max="7634" width="5.109375" style="264" customWidth="1"/>
    <col min="7635" max="7635" width="63.88671875" style="264" customWidth="1"/>
    <col min="7636" max="7637" width="0" style="264" hidden="1" customWidth="1"/>
    <col min="7638" max="7638" width="11" style="264" customWidth="1"/>
    <col min="7639" max="7639" width="11.5546875" style="264" customWidth="1"/>
    <col min="7640" max="7640" width="11" style="264" customWidth="1"/>
    <col min="7641" max="7641" width="11.5546875" style="264" customWidth="1"/>
    <col min="7642" max="7889" width="9.109375" style="264"/>
    <col min="7890" max="7890" width="5.109375" style="264" customWidth="1"/>
    <col min="7891" max="7891" width="63.88671875" style="264" customWidth="1"/>
    <col min="7892" max="7893" width="0" style="264" hidden="1" customWidth="1"/>
    <col min="7894" max="7894" width="11" style="264" customWidth="1"/>
    <col min="7895" max="7895" width="11.5546875" style="264" customWidth="1"/>
    <col min="7896" max="7896" width="11" style="264" customWidth="1"/>
    <col min="7897" max="7897" width="11.5546875" style="264" customWidth="1"/>
    <col min="7898" max="8145" width="9.109375" style="264"/>
    <col min="8146" max="8146" width="5.109375" style="264" customWidth="1"/>
    <col min="8147" max="8147" width="63.88671875" style="264" customWidth="1"/>
    <col min="8148" max="8149" width="0" style="264" hidden="1" customWidth="1"/>
    <col min="8150" max="8150" width="11" style="264" customWidth="1"/>
    <col min="8151" max="8151" width="11.5546875" style="264" customWidth="1"/>
    <col min="8152" max="8152" width="11" style="264" customWidth="1"/>
    <col min="8153" max="8153" width="11.5546875" style="264" customWidth="1"/>
    <col min="8154" max="8401" width="9.109375" style="264"/>
    <col min="8402" max="8402" width="5.109375" style="264" customWidth="1"/>
    <col min="8403" max="8403" width="63.88671875" style="264" customWidth="1"/>
    <col min="8404" max="8405" width="0" style="264" hidden="1" customWidth="1"/>
    <col min="8406" max="8406" width="11" style="264" customWidth="1"/>
    <col min="8407" max="8407" width="11.5546875" style="264" customWidth="1"/>
    <col min="8408" max="8408" width="11" style="264" customWidth="1"/>
    <col min="8409" max="8409" width="11.5546875" style="264" customWidth="1"/>
    <col min="8410" max="8657" width="9.109375" style="264"/>
    <col min="8658" max="8658" width="5.109375" style="264" customWidth="1"/>
    <col min="8659" max="8659" width="63.88671875" style="264" customWidth="1"/>
    <col min="8660" max="8661" width="0" style="264" hidden="1" customWidth="1"/>
    <col min="8662" max="8662" width="11" style="264" customWidth="1"/>
    <col min="8663" max="8663" width="11.5546875" style="264" customWidth="1"/>
    <col min="8664" max="8664" width="11" style="264" customWidth="1"/>
    <col min="8665" max="8665" width="11.5546875" style="264" customWidth="1"/>
    <col min="8666" max="8913" width="9.109375" style="264"/>
    <col min="8914" max="8914" width="5.109375" style="264" customWidth="1"/>
    <col min="8915" max="8915" width="63.88671875" style="264" customWidth="1"/>
    <col min="8916" max="8917" width="0" style="264" hidden="1" customWidth="1"/>
    <col min="8918" max="8918" width="11" style="264" customWidth="1"/>
    <col min="8919" max="8919" width="11.5546875" style="264" customWidth="1"/>
    <col min="8920" max="8920" width="11" style="264" customWidth="1"/>
    <col min="8921" max="8921" width="11.5546875" style="264" customWidth="1"/>
    <col min="8922" max="9169" width="9.109375" style="264"/>
    <col min="9170" max="9170" width="5.109375" style="264" customWidth="1"/>
    <col min="9171" max="9171" width="63.88671875" style="264" customWidth="1"/>
    <col min="9172" max="9173" width="0" style="264" hidden="1" customWidth="1"/>
    <col min="9174" max="9174" width="11" style="264" customWidth="1"/>
    <col min="9175" max="9175" width="11.5546875" style="264" customWidth="1"/>
    <col min="9176" max="9176" width="11" style="264" customWidth="1"/>
    <col min="9177" max="9177" width="11.5546875" style="264" customWidth="1"/>
    <col min="9178" max="9425" width="9.109375" style="264"/>
    <col min="9426" max="9426" width="5.109375" style="264" customWidth="1"/>
    <col min="9427" max="9427" width="63.88671875" style="264" customWidth="1"/>
    <col min="9428" max="9429" width="0" style="264" hidden="1" customWidth="1"/>
    <col min="9430" max="9430" width="11" style="264" customWidth="1"/>
    <col min="9431" max="9431" width="11.5546875" style="264" customWidth="1"/>
    <col min="9432" max="9432" width="11" style="264" customWidth="1"/>
    <col min="9433" max="9433" width="11.5546875" style="264" customWidth="1"/>
    <col min="9434" max="9681" width="9.109375" style="264"/>
    <col min="9682" max="9682" width="5.109375" style="264" customWidth="1"/>
    <col min="9683" max="9683" width="63.88671875" style="264" customWidth="1"/>
    <col min="9684" max="9685" width="0" style="264" hidden="1" customWidth="1"/>
    <col min="9686" max="9686" width="11" style="264" customWidth="1"/>
    <col min="9687" max="9687" width="11.5546875" style="264" customWidth="1"/>
    <col min="9688" max="9688" width="11" style="264" customWidth="1"/>
    <col min="9689" max="9689" width="11.5546875" style="264" customWidth="1"/>
    <col min="9690" max="9937" width="9.109375" style="264"/>
    <col min="9938" max="9938" width="5.109375" style="264" customWidth="1"/>
    <col min="9939" max="9939" width="63.88671875" style="264" customWidth="1"/>
    <col min="9940" max="9941" width="0" style="264" hidden="1" customWidth="1"/>
    <col min="9942" max="9942" width="11" style="264" customWidth="1"/>
    <col min="9943" max="9943" width="11.5546875" style="264" customWidth="1"/>
    <col min="9944" max="9944" width="11" style="264" customWidth="1"/>
    <col min="9945" max="9945" width="11.5546875" style="264" customWidth="1"/>
    <col min="9946" max="10193" width="9.109375" style="264"/>
    <col min="10194" max="10194" width="5.109375" style="264" customWidth="1"/>
    <col min="10195" max="10195" width="63.88671875" style="264" customWidth="1"/>
    <col min="10196" max="10197" width="0" style="264" hidden="1" customWidth="1"/>
    <col min="10198" max="10198" width="11" style="264" customWidth="1"/>
    <col min="10199" max="10199" width="11.5546875" style="264" customWidth="1"/>
    <col min="10200" max="10200" width="11" style="264" customWidth="1"/>
    <col min="10201" max="10201" width="11.5546875" style="264" customWidth="1"/>
    <col min="10202" max="10449" width="9.109375" style="264"/>
    <col min="10450" max="10450" width="5.109375" style="264" customWidth="1"/>
    <col min="10451" max="10451" width="63.88671875" style="264" customWidth="1"/>
    <col min="10452" max="10453" width="0" style="264" hidden="1" customWidth="1"/>
    <col min="10454" max="10454" width="11" style="264" customWidth="1"/>
    <col min="10455" max="10455" width="11.5546875" style="264" customWidth="1"/>
    <col min="10456" max="10456" width="11" style="264" customWidth="1"/>
    <col min="10457" max="10457" width="11.5546875" style="264" customWidth="1"/>
    <col min="10458" max="10705" width="9.109375" style="264"/>
    <col min="10706" max="10706" width="5.109375" style="264" customWidth="1"/>
    <col min="10707" max="10707" width="63.88671875" style="264" customWidth="1"/>
    <col min="10708" max="10709" width="0" style="264" hidden="1" customWidth="1"/>
    <col min="10710" max="10710" width="11" style="264" customWidth="1"/>
    <col min="10711" max="10711" width="11.5546875" style="264" customWidth="1"/>
    <col min="10712" max="10712" width="11" style="264" customWidth="1"/>
    <col min="10713" max="10713" width="11.5546875" style="264" customWidth="1"/>
    <col min="10714" max="10961" width="9.109375" style="264"/>
    <col min="10962" max="10962" width="5.109375" style="264" customWidth="1"/>
    <col min="10963" max="10963" width="63.88671875" style="264" customWidth="1"/>
    <col min="10964" max="10965" width="0" style="264" hidden="1" customWidth="1"/>
    <col min="10966" max="10966" width="11" style="264" customWidth="1"/>
    <col min="10967" max="10967" width="11.5546875" style="264" customWidth="1"/>
    <col min="10968" max="10968" width="11" style="264" customWidth="1"/>
    <col min="10969" max="10969" width="11.5546875" style="264" customWidth="1"/>
    <col min="10970" max="11217" width="9.109375" style="264"/>
    <col min="11218" max="11218" width="5.109375" style="264" customWidth="1"/>
    <col min="11219" max="11219" width="63.88671875" style="264" customWidth="1"/>
    <col min="11220" max="11221" width="0" style="264" hidden="1" customWidth="1"/>
    <col min="11222" max="11222" width="11" style="264" customWidth="1"/>
    <col min="11223" max="11223" width="11.5546875" style="264" customWidth="1"/>
    <col min="11224" max="11224" width="11" style="264" customWidth="1"/>
    <col min="11225" max="11225" width="11.5546875" style="264" customWidth="1"/>
    <col min="11226" max="11473" width="9.109375" style="264"/>
    <col min="11474" max="11474" width="5.109375" style="264" customWidth="1"/>
    <col min="11475" max="11475" width="63.88671875" style="264" customWidth="1"/>
    <col min="11476" max="11477" width="0" style="264" hidden="1" customWidth="1"/>
    <col min="11478" max="11478" width="11" style="264" customWidth="1"/>
    <col min="11479" max="11479" width="11.5546875" style="264" customWidth="1"/>
    <col min="11480" max="11480" width="11" style="264" customWidth="1"/>
    <col min="11481" max="11481" width="11.5546875" style="264" customWidth="1"/>
    <col min="11482" max="11729" width="9.109375" style="264"/>
    <col min="11730" max="11730" width="5.109375" style="264" customWidth="1"/>
    <col min="11731" max="11731" width="63.88671875" style="264" customWidth="1"/>
    <col min="11732" max="11733" width="0" style="264" hidden="1" customWidth="1"/>
    <col min="11734" max="11734" width="11" style="264" customWidth="1"/>
    <col min="11735" max="11735" width="11.5546875" style="264" customWidth="1"/>
    <col min="11736" max="11736" width="11" style="264" customWidth="1"/>
    <col min="11737" max="11737" width="11.5546875" style="264" customWidth="1"/>
    <col min="11738" max="11985" width="9.109375" style="264"/>
    <col min="11986" max="11986" width="5.109375" style="264" customWidth="1"/>
    <col min="11987" max="11987" width="63.88671875" style="264" customWidth="1"/>
    <col min="11988" max="11989" width="0" style="264" hidden="1" customWidth="1"/>
    <col min="11990" max="11990" width="11" style="264" customWidth="1"/>
    <col min="11991" max="11991" width="11.5546875" style="264" customWidth="1"/>
    <col min="11992" max="11992" width="11" style="264" customWidth="1"/>
    <col min="11993" max="11993" width="11.5546875" style="264" customWidth="1"/>
    <col min="11994" max="12241" width="9.109375" style="264"/>
    <col min="12242" max="12242" width="5.109375" style="264" customWidth="1"/>
    <col min="12243" max="12243" width="63.88671875" style="264" customWidth="1"/>
    <col min="12244" max="12245" width="0" style="264" hidden="1" customWidth="1"/>
    <col min="12246" max="12246" width="11" style="264" customWidth="1"/>
    <col min="12247" max="12247" width="11.5546875" style="264" customWidth="1"/>
    <col min="12248" max="12248" width="11" style="264" customWidth="1"/>
    <col min="12249" max="12249" width="11.5546875" style="264" customWidth="1"/>
    <col min="12250" max="12497" width="9.109375" style="264"/>
    <col min="12498" max="12498" width="5.109375" style="264" customWidth="1"/>
    <col min="12499" max="12499" width="63.88671875" style="264" customWidth="1"/>
    <col min="12500" max="12501" width="0" style="264" hidden="1" customWidth="1"/>
    <col min="12502" max="12502" width="11" style="264" customWidth="1"/>
    <col min="12503" max="12503" width="11.5546875" style="264" customWidth="1"/>
    <col min="12504" max="12504" width="11" style="264" customWidth="1"/>
    <col min="12505" max="12505" width="11.5546875" style="264" customWidth="1"/>
    <col min="12506" max="12753" width="9.109375" style="264"/>
    <col min="12754" max="12754" width="5.109375" style="264" customWidth="1"/>
    <col min="12755" max="12755" width="63.88671875" style="264" customWidth="1"/>
    <col min="12756" max="12757" width="0" style="264" hidden="1" customWidth="1"/>
    <col min="12758" max="12758" width="11" style="264" customWidth="1"/>
    <col min="12759" max="12759" width="11.5546875" style="264" customWidth="1"/>
    <col min="12760" max="12760" width="11" style="264" customWidth="1"/>
    <col min="12761" max="12761" width="11.5546875" style="264" customWidth="1"/>
    <col min="12762" max="13009" width="9.109375" style="264"/>
    <col min="13010" max="13010" width="5.109375" style="264" customWidth="1"/>
    <col min="13011" max="13011" width="63.88671875" style="264" customWidth="1"/>
    <col min="13012" max="13013" width="0" style="264" hidden="1" customWidth="1"/>
    <col min="13014" max="13014" width="11" style="264" customWidth="1"/>
    <col min="13015" max="13015" width="11.5546875" style="264" customWidth="1"/>
    <col min="13016" max="13016" width="11" style="264" customWidth="1"/>
    <col min="13017" max="13017" width="11.5546875" style="264" customWidth="1"/>
    <col min="13018" max="13265" width="9.109375" style="264"/>
    <col min="13266" max="13266" width="5.109375" style="264" customWidth="1"/>
    <col min="13267" max="13267" width="63.88671875" style="264" customWidth="1"/>
    <col min="13268" max="13269" width="0" style="264" hidden="1" customWidth="1"/>
    <col min="13270" max="13270" width="11" style="264" customWidth="1"/>
    <col min="13271" max="13271" width="11.5546875" style="264" customWidth="1"/>
    <col min="13272" max="13272" width="11" style="264" customWidth="1"/>
    <col min="13273" max="13273" width="11.5546875" style="264" customWidth="1"/>
    <col min="13274" max="13521" width="9.109375" style="264"/>
    <col min="13522" max="13522" width="5.109375" style="264" customWidth="1"/>
    <col min="13523" max="13523" width="63.88671875" style="264" customWidth="1"/>
    <col min="13524" max="13525" width="0" style="264" hidden="1" customWidth="1"/>
    <col min="13526" max="13526" width="11" style="264" customWidth="1"/>
    <col min="13527" max="13527" width="11.5546875" style="264" customWidth="1"/>
    <col min="13528" max="13528" width="11" style="264" customWidth="1"/>
    <col min="13529" max="13529" width="11.5546875" style="264" customWidth="1"/>
    <col min="13530" max="13777" width="9.109375" style="264"/>
    <col min="13778" max="13778" width="5.109375" style="264" customWidth="1"/>
    <col min="13779" max="13779" width="63.88671875" style="264" customWidth="1"/>
    <col min="13780" max="13781" width="0" style="264" hidden="1" customWidth="1"/>
    <col min="13782" max="13782" width="11" style="264" customWidth="1"/>
    <col min="13783" max="13783" width="11.5546875" style="264" customWidth="1"/>
    <col min="13784" max="13784" width="11" style="264" customWidth="1"/>
    <col min="13785" max="13785" width="11.5546875" style="264" customWidth="1"/>
    <col min="13786" max="14033" width="9.109375" style="264"/>
    <col min="14034" max="14034" width="5.109375" style="264" customWidth="1"/>
    <col min="14035" max="14035" width="63.88671875" style="264" customWidth="1"/>
    <col min="14036" max="14037" width="0" style="264" hidden="1" customWidth="1"/>
    <col min="14038" max="14038" width="11" style="264" customWidth="1"/>
    <col min="14039" max="14039" width="11.5546875" style="264" customWidth="1"/>
    <col min="14040" max="14040" width="11" style="264" customWidth="1"/>
    <col min="14041" max="14041" width="11.5546875" style="264" customWidth="1"/>
    <col min="14042" max="14289" width="9.109375" style="264"/>
    <col min="14290" max="14290" width="5.109375" style="264" customWidth="1"/>
    <col min="14291" max="14291" width="63.88671875" style="264" customWidth="1"/>
    <col min="14292" max="14293" width="0" style="264" hidden="1" customWidth="1"/>
    <col min="14294" max="14294" width="11" style="264" customWidth="1"/>
    <col min="14295" max="14295" width="11.5546875" style="264" customWidth="1"/>
    <col min="14296" max="14296" width="11" style="264" customWidth="1"/>
    <col min="14297" max="14297" width="11.5546875" style="264" customWidth="1"/>
    <col min="14298" max="14545" width="9.109375" style="264"/>
    <col min="14546" max="14546" width="5.109375" style="264" customWidth="1"/>
    <col min="14547" max="14547" width="63.88671875" style="264" customWidth="1"/>
    <col min="14548" max="14549" width="0" style="264" hidden="1" customWidth="1"/>
    <col min="14550" max="14550" width="11" style="264" customWidth="1"/>
    <col min="14551" max="14551" width="11.5546875" style="264" customWidth="1"/>
    <col min="14552" max="14552" width="11" style="264" customWidth="1"/>
    <col min="14553" max="14553" width="11.5546875" style="264" customWidth="1"/>
    <col min="14554" max="14801" width="9.109375" style="264"/>
    <col min="14802" max="14802" width="5.109375" style="264" customWidth="1"/>
    <col min="14803" max="14803" width="63.88671875" style="264" customWidth="1"/>
    <col min="14804" max="14805" width="0" style="264" hidden="1" customWidth="1"/>
    <col min="14806" max="14806" width="11" style="264" customWidth="1"/>
    <col min="14807" max="14807" width="11.5546875" style="264" customWidth="1"/>
    <col min="14808" max="14808" width="11" style="264" customWidth="1"/>
    <col min="14809" max="14809" width="11.5546875" style="264" customWidth="1"/>
    <col min="14810" max="15057" width="9.109375" style="264"/>
    <col min="15058" max="15058" width="5.109375" style="264" customWidth="1"/>
    <col min="15059" max="15059" width="63.88671875" style="264" customWidth="1"/>
    <col min="15060" max="15061" width="0" style="264" hidden="1" customWidth="1"/>
    <col min="15062" max="15062" width="11" style="264" customWidth="1"/>
    <col min="15063" max="15063" width="11.5546875" style="264" customWidth="1"/>
    <col min="15064" max="15064" width="11" style="264" customWidth="1"/>
    <col min="15065" max="15065" width="11.5546875" style="264" customWidth="1"/>
    <col min="15066" max="15313" width="9.109375" style="264"/>
    <col min="15314" max="15314" width="5.109375" style="264" customWidth="1"/>
    <col min="15315" max="15315" width="63.88671875" style="264" customWidth="1"/>
    <col min="15316" max="15317" width="0" style="264" hidden="1" customWidth="1"/>
    <col min="15318" max="15318" width="11" style="264" customWidth="1"/>
    <col min="15319" max="15319" width="11.5546875" style="264" customWidth="1"/>
    <col min="15320" max="15320" width="11" style="264" customWidth="1"/>
    <col min="15321" max="15321" width="11.5546875" style="264" customWidth="1"/>
    <col min="15322" max="15569" width="9.109375" style="264"/>
    <col min="15570" max="15570" width="5.109375" style="264" customWidth="1"/>
    <col min="15571" max="15571" width="63.88671875" style="264" customWidth="1"/>
    <col min="15572" max="15573" width="0" style="264" hidden="1" customWidth="1"/>
    <col min="15574" max="15574" width="11" style="264" customWidth="1"/>
    <col min="15575" max="15575" width="11.5546875" style="264" customWidth="1"/>
    <col min="15576" max="15576" width="11" style="264" customWidth="1"/>
    <col min="15577" max="15577" width="11.5546875" style="264" customWidth="1"/>
    <col min="15578" max="15825" width="9.109375" style="264"/>
    <col min="15826" max="15826" width="5.109375" style="264" customWidth="1"/>
    <col min="15827" max="15827" width="63.88671875" style="264" customWidth="1"/>
    <col min="15828" max="15829" width="0" style="264" hidden="1" customWidth="1"/>
    <col min="15830" max="15830" width="11" style="264" customWidth="1"/>
    <col min="15831" max="15831" width="11.5546875" style="264" customWidth="1"/>
    <col min="15832" max="15832" width="11" style="264" customWidth="1"/>
    <col min="15833" max="15833" width="11.5546875" style="264" customWidth="1"/>
    <col min="15834" max="16081" width="9.109375" style="264"/>
    <col min="16082" max="16082" width="5.109375" style="264" customWidth="1"/>
    <col min="16083" max="16083" width="63.88671875" style="264" customWidth="1"/>
    <col min="16084" max="16085" width="0" style="264" hidden="1" customWidth="1"/>
    <col min="16086" max="16086" width="11" style="264" customWidth="1"/>
    <col min="16087" max="16087" width="11.5546875" style="264" customWidth="1"/>
    <col min="16088" max="16088" width="11" style="264" customWidth="1"/>
    <col min="16089" max="16089" width="11.5546875" style="264" customWidth="1"/>
    <col min="16090" max="16384" width="9.109375" style="264"/>
  </cols>
  <sheetData>
    <row r="1" spans="2:9" s="260" customFormat="1" ht="12" x14ac:dyDescent="0.25">
      <c r="B1" s="261"/>
      <c r="E1" s="636" t="s">
        <v>1574</v>
      </c>
    </row>
    <row r="2" spans="2:9" s="262" customFormat="1" ht="12" x14ac:dyDescent="0.25">
      <c r="B2" s="635"/>
      <c r="C2" s="263"/>
      <c r="D2" s="263"/>
      <c r="E2" s="263"/>
    </row>
    <row r="3" spans="2:9" ht="12" x14ac:dyDescent="0.25">
      <c r="B3" s="637" t="s">
        <v>1115</v>
      </c>
      <c r="C3" s="637"/>
      <c r="D3" s="637"/>
      <c r="E3" s="637"/>
    </row>
    <row r="4" spans="2:9" ht="12" x14ac:dyDescent="0.25">
      <c r="B4" s="637"/>
      <c r="C4" s="638"/>
      <c r="D4" s="638"/>
      <c r="E4" s="638"/>
    </row>
    <row r="5" spans="2:9" ht="12" x14ac:dyDescent="0.25">
      <c r="B5" s="637" t="s">
        <v>1116</v>
      </c>
      <c r="C5" s="637"/>
      <c r="D5" s="637"/>
      <c r="E5" s="637"/>
    </row>
    <row r="6" spans="2:9" ht="12" x14ac:dyDescent="0.25">
      <c r="B6" s="637" t="s">
        <v>1583</v>
      </c>
      <c r="C6" s="637"/>
      <c r="D6" s="637"/>
      <c r="E6" s="637"/>
    </row>
    <row r="7" spans="2:9" ht="12" x14ac:dyDescent="0.25">
      <c r="B7" s="632"/>
      <c r="C7" s="265"/>
      <c r="D7" s="265"/>
      <c r="E7" s="265"/>
    </row>
    <row r="8" spans="2:9" s="266" customFormat="1" ht="21.75" customHeight="1" x14ac:dyDescent="0.25">
      <c r="B8" s="267" t="s">
        <v>1117</v>
      </c>
      <c r="C8" s="267" t="s">
        <v>1118</v>
      </c>
      <c r="D8" s="735">
        <v>45139</v>
      </c>
      <c r="E8" s="736"/>
    </row>
    <row r="9" spans="2:9" s="266" customFormat="1" ht="10.5" hidden="1" customHeight="1" x14ac:dyDescent="0.25">
      <c r="B9" s="267"/>
      <c r="C9" s="267"/>
      <c r="D9" s="633"/>
      <c r="E9" s="634"/>
    </row>
    <row r="10" spans="2:9" s="268" customFormat="1" ht="60" customHeight="1" x14ac:dyDescent="0.25">
      <c r="B10" s="269"/>
      <c r="C10" s="270"/>
      <c r="D10" s="271" t="s">
        <v>1119</v>
      </c>
      <c r="E10" s="271" t="s">
        <v>1120</v>
      </c>
    </row>
    <row r="11" spans="2:9" x14ac:dyDescent="0.2">
      <c r="B11" s="272"/>
      <c r="C11" s="273"/>
      <c r="D11" s="274"/>
      <c r="E11" s="274"/>
    </row>
    <row r="12" spans="2:9" s="268" customFormat="1" ht="12" x14ac:dyDescent="0.25">
      <c r="B12" s="269"/>
      <c r="C12" s="275" t="s">
        <v>1121</v>
      </c>
      <c r="D12" s="276"/>
      <c r="E12" s="276"/>
    </row>
    <row r="13" spans="2:9" x14ac:dyDescent="0.2">
      <c r="B13" s="272"/>
      <c r="C13" s="277"/>
      <c r="D13" s="274"/>
      <c r="E13" s="274"/>
    </row>
    <row r="14" spans="2:9" s="268" customFormat="1" ht="12" x14ac:dyDescent="0.25">
      <c r="B14" s="269" t="s">
        <v>1122</v>
      </c>
      <c r="C14" s="275" t="s">
        <v>1123</v>
      </c>
      <c r="D14" s="276">
        <v>156</v>
      </c>
      <c r="E14" s="276">
        <v>299341.41666666669</v>
      </c>
      <c r="F14" s="639"/>
      <c r="G14" s="639"/>
      <c r="H14" s="639"/>
      <c r="I14" s="639"/>
    </row>
    <row r="15" spans="2:9" x14ac:dyDescent="0.2">
      <c r="B15" s="272"/>
      <c r="C15" s="277" t="s">
        <v>1124</v>
      </c>
      <c r="D15" s="274"/>
      <c r="E15" s="274"/>
      <c r="F15" s="388"/>
      <c r="G15" s="388"/>
    </row>
    <row r="16" spans="2:9" x14ac:dyDescent="0.2">
      <c r="B16" s="272"/>
      <c r="C16" s="277" t="s">
        <v>1125</v>
      </c>
      <c r="D16" s="274">
        <v>5</v>
      </c>
      <c r="E16" s="274">
        <v>4211.25</v>
      </c>
      <c r="F16" s="388"/>
      <c r="G16" s="388"/>
    </row>
    <row r="17" spans="2:7" x14ac:dyDescent="0.2">
      <c r="B17" s="272"/>
      <c r="C17" s="277"/>
      <c r="D17" s="274"/>
      <c r="E17" s="274"/>
      <c r="F17" s="388"/>
      <c r="G17" s="388"/>
    </row>
    <row r="18" spans="2:7" s="268" customFormat="1" ht="12" x14ac:dyDescent="0.25">
      <c r="B18" s="269" t="s">
        <v>1126</v>
      </c>
      <c r="C18" s="275" t="s">
        <v>1127</v>
      </c>
      <c r="D18" s="276">
        <v>12</v>
      </c>
      <c r="E18" s="276">
        <v>13858</v>
      </c>
      <c r="F18" s="639"/>
      <c r="G18" s="639"/>
    </row>
    <row r="19" spans="2:7" x14ac:dyDescent="0.2">
      <c r="B19" s="272"/>
      <c r="C19" s="277" t="s">
        <v>1124</v>
      </c>
      <c r="D19" s="274"/>
      <c r="E19" s="274"/>
      <c r="F19" s="388"/>
      <c r="G19" s="388"/>
    </row>
    <row r="20" spans="2:7" x14ac:dyDescent="0.2">
      <c r="B20" s="272"/>
      <c r="C20" s="277" t="s">
        <v>1128</v>
      </c>
      <c r="D20" s="274">
        <v>6</v>
      </c>
      <c r="E20" s="274">
        <v>7068</v>
      </c>
      <c r="F20" s="388"/>
      <c r="G20" s="388"/>
    </row>
    <row r="21" spans="2:7" x14ac:dyDescent="0.2">
      <c r="B21" s="272"/>
      <c r="C21" s="277"/>
      <c r="D21" s="274"/>
      <c r="E21" s="274"/>
      <c r="F21" s="388"/>
      <c r="G21" s="388"/>
    </row>
    <row r="22" spans="2:7" s="268" customFormat="1" ht="12" x14ac:dyDescent="0.25">
      <c r="B22" s="269" t="s">
        <v>1129</v>
      </c>
      <c r="C22" s="275" t="s">
        <v>1130</v>
      </c>
      <c r="D22" s="276">
        <v>237</v>
      </c>
      <c r="E22" s="276">
        <v>405586.08333333337</v>
      </c>
      <c r="F22" s="639"/>
      <c r="G22" s="639"/>
    </row>
    <row r="23" spans="2:7" x14ac:dyDescent="0.2">
      <c r="B23" s="272"/>
      <c r="C23" s="277" t="s">
        <v>1124</v>
      </c>
      <c r="D23" s="274"/>
      <c r="E23" s="274"/>
      <c r="F23" s="388"/>
      <c r="G23" s="388"/>
    </row>
    <row r="24" spans="2:7" x14ac:dyDescent="0.2">
      <c r="B24" s="272">
        <v>1</v>
      </c>
      <c r="C24" s="277" t="s">
        <v>1131</v>
      </c>
      <c r="D24" s="274">
        <v>176</v>
      </c>
      <c r="E24" s="274">
        <v>293444.91666666669</v>
      </c>
      <c r="F24" s="388"/>
      <c r="G24" s="388"/>
    </row>
    <row r="25" spans="2:7" x14ac:dyDescent="0.2">
      <c r="B25" s="272">
        <v>2</v>
      </c>
      <c r="C25" s="277" t="s">
        <v>1132</v>
      </c>
      <c r="D25" s="274">
        <v>52</v>
      </c>
      <c r="E25" s="274">
        <v>102204.16666666667</v>
      </c>
      <c r="F25" s="388"/>
      <c r="G25" s="388"/>
    </row>
    <row r="26" spans="2:7" x14ac:dyDescent="0.2">
      <c r="B26" s="272">
        <v>3</v>
      </c>
      <c r="C26" s="277" t="s">
        <v>1133</v>
      </c>
      <c r="D26" s="274">
        <v>9</v>
      </c>
      <c r="E26" s="274">
        <v>9937</v>
      </c>
      <c r="F26" s="388"/>
      <c r="G26" s="388"/>
    </row>
    <row r="27" spans="2:7" x14ac:dyDescent="0.2">
      <c r="B27" s="272"/>
      <c r="C27" s="277"/>
      <c r="D27" s="274"/>
      <c r="E27" s="274"/>
      <c r="F27" s="388"/>
      <c r="G27" s="388"/>
    </row>
    <row r="28" spans="2:7" s="268" customFormat="1" ht="12" x14ac:dyDescent="0.25">
      <c r="B28" s="269" t="s">
        <v>1134</v>
      </c>
      <c r="C28" s="275" t="s">
        <v>1135</v>
      </c>
      <c r="D28" s="276">
        <v>452</v>
      </c>
      <c r="E28" s="276">
        <v>718392.4</v>
      </c>
      <c r="F28" s="639"/>
      <c r="G28" s="639"/>
    </row>
    <row r="29" spans="2:7" x14ac:dyDescent="0.2">
      <c r="B29" s="272"/>
      <c r="C29" s="277"/>
      <c r="D29" s="274"/>
      <c r="E29" s="274"/>
      <c r="F29" s="388"/>
      <c r="G29" s="388"/>
    </row>
    <row r="30" spans="2:7" s="268" customFormat="1" ht="30.75" customHeight="1" x14ac:dyDescent="0.25">
      <c r="B30" s="269" t="s">
        <v>1136</v>
      </c>
      <c r="C30" s="275" t="s">
        <v>1137</v>
      </c>
      <c r="D30" s="276">
        <v>191</v>
      </c>
      <c r="E30" s="276">
        <v>314409.7</v>
      </c>
      <c r="F30" s="639"/>
      <c r="G30" s="639"/>
    </row>
    <row r="31" spans="2:7" x14ac:dyDescent="0.2">
      <c r="B31" s="272"/>
      <c r="C31" s="277"/>
      <c r="D31" s="274"/>
      <c r="E31" s="274"/>
      <c r="F31" s="388"/>
      <c r="G31" s="388"/>
    </row>
    <row r="32" spans="2:7" x14ac:dyDescent="0.2">
      <c r="B32" s="272"/>
      <c r="C32" s="277"/>
      <c r="D32" s="274"/>
      <c r="E32" s="274"/>
      <c r="F32" s="388"/>
      <c r="G32" s="388"/>
    </row>
    <row r="33" spans="2:7" s="268" customFormat="1" ht="12" x14ac:dyDescent="0.25">
      <c r="B33" s="269"/>
      <c r="C33" s="275" t="s">
        <v>375</v>
      </c>
      <c r="D33" s="276"/>
      <c r="E33" s="276"/>
      <c r="F33" s="639"/>
      <c r="G33" s="639"/>
    </row>
    <row r="34" spans="2:7" s="268" customFormat="1" ht="12" x14ac:dyDescent="0.25">
      <c r="B34" s="269" t="s">
        <v>1122</v>
      </c>
      <c r="C34" s="275" t="s">
        <v>1123</v>
      </c>
      <c r="D34" s="276">
        <v>41</v>
      </c>
      <c r="E34" s="276">
        <v>51307.75</v>
      </c>
      <c r="F34" s="639"/>
      <c r="G34" s="639"/>
    </row>
    <row r="35" spans="2:7" x14ac:dyDescent="0.2">
      <c r="B35" s="272"/>
      <c r="C35" s="277" t="s">
        <v>1138</v>
      </c>
      <c r="D35" s="274"/>
      <c r="E35" s="274"/>
      <c r="F35" s="388"/>
      <c r="G35" s="388"/>
    </row>
    <row r="36" spans="2:7" x14ac:dyDescent="0.2">
      <c r="B36" s="272"/>
      <c r="C36" s="277" t="s">
        <v>1139</v>
      </c>
      <c r="D36" s="274">
        <v>36</v>
      </c>
      <c r="E36" s="274">
        <v>44000</v>
      </c>
      <c r="F36" s="388"/>
      <c r="G36" s="388"/>
    </row>
    <row r="37" spans="2:7" s="268" customFormat="1" ht="12" x14ac:dyDescent="0.25">
      <c r="B37" s="269" t="s">
        <v>1140</v>
      </c>
      <c r="C37" s="275" t="s">
        <v>1141</v>
      </c>
      <c r="D37" s="276">
        <v>16</v>
      </c>
      <c r="E37" s="276">
        <v>21959.25</v>
      </c>
      <c r="F37" s="639"/>
      <c r="G37" s="639"/>
    </row>
    <row r="38" spans="2:7" s="268" customFormat="1" ht="12" x14ac:dyDescent="0.25">
      <c r="B38" s="269" t="s">
        <v>1142</v>
      </c>
      <c r="C38" s="275" t="s">
        <v>1135</v>
      </c>
      <c r="D38" s="276">
        <v>121</v>
      </c>
      <c r="E38" s="276">
        <v>129802.58333333333</v>
      </c>
      <c r="F38" s="639"/>
      <c r="G38" s="639"/>
    </row>
    <row r="39" spans="2:7" s="268" customFormat="1" ht="12" x14ac:dyDescent="0.25">
      <c r="B39" s="269"/>
      <c r="C39" s="275"/>
      <c r="D39" s="276"/>
      <c r="E39" s="276"/>
      <c r="F39" s="639"/>
      <c r="G39" s="639"/>
    </row>
    <row r="40" spans="2:7" s="268" customFormat="1" ht="24" x14ac:dyDescent="0.25">
      <c r="B40" s="269" t="s">
        <v>1134</v>
      </c>
      <c r="C40" s="275" t="s">
        <v>1143</v>
      </c>
      <c r="D40" s="276">
        <v>276</v>
      </c>
      <c r="E40" s="276">
        <v>287392</v>
      </c>
      <c r="F40" s="639"/>
      <c r="G40" s="639"/>
    </row>
    <row r="41" spans="2:7" x14ac:dyDescent="0.2">
      <c r="B41" s="272"/>
      <c r="C41" s="277"/>
      <c r="D41" s="274"/>
      <c r="E41" s="274"/>
      <c r="F41" s="388"/>
      <c r="G41" s="388"/>
    </row>
    <row r="42" spans="2:7" s="268" customFormat="1" ht="12" x14ac:dyDescent="0.25">
      <c r="B42" s="269" t="s">
        <v>1136</v>
      </c>
      <c r="C42" s="275" t="s">
        <v>1144</v>
      </c>
      <c r="D42" s="276">
        <v>110</v>
      </c>
      <c r="E42" s="276">
        <v>119631.16666666667</v>
      </c>
      <c r="F42" s="639"/>
      <c r="G42" s="639"/>
    </row>
    <row r="43" spans="2:7" x14ac:dyDescent="0.2">
      <c r="B43" s="272"/>
      <c r="C43" s="277"/>
      <c r="D43" s="274"/>
      <c r="E43" s="274"/>
      <c r="F43" s="388"/>
      <c r="G43" s="388"/>
    </row>
    <row r="44" spans="2:7" x14ac:dyDescent="0.2">
      <c r="B44" s="272">
        <v>1</v>
      </c>
      <c r="C44" s="277" t="s">
        <v>1145</v>
      </c>
      <c r="D44" s="274">
        <v>27</v>
      </c>
      <c r="E44" s="274">
        <v>33730.666666666672</v>
      </c>
      <c r="F44" s="388"/>
      <c r="G44" s="388"/>
    </row>
    <row r="45" spans="2:7" x14ac:dyDescent="0.2">
      <c r="B45" s="272" t="s">
        <v>995</v>
      </c>
      <c r="C45" s="277" t="s">
        <v>1146</v>
      </c>
      <c r="D45" s="274">
        <v>7</v>
      </c>
      <c r="E45" s="274">
        <v>8338.3333333333339</v>
      </c>
      <c r="F45" s="388"/>
      <c r="G45" s="388"/>
    </row>
    <row r="46" spans="2:7" x14ac:dyDescent="0.2">
      <c r="B46" s="272" t="s">
        <v>997</v>
      </c>
      <c r="C46" s="277" t="s">
        <v>1147</v>
      </c>
      <c r="D46" s="274">
        <v>18</v>
      </c>
      <c r="E46" s="274">
        <v>23326.25</v>
      </c>
      <c r="F46" s="388"/>
      <c r="G46" s="388"/>
    </row>
    <row r="47" spans="2:7" x14ac:dyDescent="0.2">
      <c r="B47" s="272" t="s">
        <v>1148</v>
      </c>
      <c r="C47" s="277" t="s">
        <v>1149</v>
      </c>
      <c r="D47" s="274">
        <v>2</v>
      </c>
      <c r="E47" s="274">
        <v>2066.0833333333335</v>
      </c>
      <c r="F47" s="388"/>
      <c r="G47" s="388"/>
    </row>
    <row r="48" spans="2:7" x14ac:dyDescent="0.2">
      <c r="B48" s="272">
        <v>2</v>
      </c>
      <c r="C48" s="277" t="s">
        <v>1150</v>
      </c>
      <c r="D48" s="274">
        <v>83</v>
      </c>
      <c r="E48" s="274">
        <v>85900.5</v>
      </c>
      <c r="F48" s="388"/>
      <c r="G48" s="388"/>
    </row>
    <row r="49" spans="2:7" x14ac:dyDescent="0.2">
      <c r="B49" s="272" t="s">
        <v>1000</v>
      </c>
      <c r="C49" s="277" t="s">
        <v>1151</v>
      </c>
      <c r="D49" s="274">
        <v>28</v>
      </c>
      <c r="E49" s="274">
        <v>26250</v>
      </c>
      <c r="F49" s="388"/>
      <c r="G49" s="388"/>
    </row>
    <row r="50" spans="2:7" x14ac:dyDescent="0.2">
      <c r="B50" s="272" t="s">
        <v>1014</v>
      </c>
      <c r="C50" s="277" t="s">
        <v>1152</v>
      </c>
      <c r="D50" s="274">
        <v>18</v>
      </c>
      <c r="E50" s="274">
        <v>18903</v>
      </c>
      <c r="F50" s="388"/>
      <c r="G50" s="388"/>
    </row>
    <row r="51" spans="2:7" x14ac:dyDescent="0.2">
      <c r="B51" s="272" t="s">
        <v>1153</v>
      </c>
      <c r="C51" s="277" t="s">
        <v>840</v>
      </c>
      <c r="D51" s="274">
        <v>19</v>
      </c>
      <c r="E51" s="274">
        <v>22292.5</v>
      </c>
      <c r="F51" s="388"/>
      <c r="G51" s="388"/>
    </row>
    <row r="52" spans="2:7" x14ac:dyDescent="0.2">
      <c r="B52" s="272" t="s">
        <v>1154</v>
      </c>
      <c r="C52" s="277" t="s">
        <v>1155</v>
      </c>
      <c r="D52" s="274">
        <v>18</v>
      </c>
      <c r="E52" s="274">
        <v>18455</v>
      </c>
      <c r="F52" s="388"/>
      <c r="G52" s="388"/>
    </row>
    <row r="53" spans="2:7" x14ac:dyDescent="0.2">
      <c r="B53" s="272"/>
      <c r="C53" s="277"/>
      <c r="D53" s="274"/>
      <c r="E53" s="274"/>
      <c r="F53" s="388"/>
      <c r="G53" s="388"/>
    </row>
    <row r="54" spans="2:7" s="268" customFormat="1" ht="12" x14ac:dyDescent="0.25">
      <c r="B54" s="269" t="s">
        <v>1156</v>
      </c>
      <c r="C54" s="275" t="s">
        <v>1157</v>
      </c>
      <c r="D54" s="276">
        <v>57</v>
      </c>
      <c r="E54" s="276">
        <v>75815.083333333343</v>
      </c>
      <c r="F54" s="639"/>
      <c r="G54" s="639"/>
    </row>
    <row r="55" spans="2:7" x14ac:dyDescent="0.2">
      <c r="B55" s="272">
        <v>1</v>
      </c>
      <c r="C55" s="277" t="s">
        <v>1158</v>
      </c>
      <c r="D55" s="274">
        <v>6</v>
      </c>
      <c r="E55" s="274">
        <v>8518.6666666666661</v>
      </c>
      <c r="F55" s="388"/>
      <c r="G55" s="388"/>
    </row>
    <row r="56" spans="2:7" x14ac:dyDescent="0.2">
      <c r="B56" s="272" t="s">
        <v>995</v>
      </c>
      <c r="C56" s="277" t="s">
        <v>1159</v>
      </c>
      <c r="D56" s="274">
        <v>6</v>
      </c>
      <c r="E56" s="274">
        <v>8518.6666666666661</v>
      </c>
      <c r="F56" s="388"/>
      <c r="G56" s="388"/>
    </row>
    <row r="57" spans="2:7" x14ac:dyDescent="0.2">
      <c r="B57" s="272">
        <v>2</v>
      </c>
      <c r="C57" s="277" t="s">
        <v>1160</v>
      </c>
      <c r="D57" s="274">
        <v>51</v>
      </c>
      <c r="E57" s="274">
        <v>67296.416666666672</v>
      </c>
      <c r="F57" s="388"/>
      <c r="G57" s="388"/>
    </row>
    <row r="58" spans="2:7" x14ac:dyDescent="0.2">
      <c r="B58" s="272" t="s">
        <v>1000</v>
      </c>
      <c r="C58" s="277" t="s">
        <v>1161</v>
      </c>
      <c r="D58" s="274">
        <v>7</v>
      </c>
      <c r="E58" s="274">
        <v>11289.583333333334</v>
      </c>
      <c r="F58" s="388"/>
      <c r="G58" s="388"/>
    </row>
    <row r="59" spans="2:7" x14ac:dyDescent="0.2">
      <c r="B59" s="272" t="s">
        <v>1014</v>
      </c>
      <c r="C59" s="277" t="s">
        <v>1162</v>
      </c>
      <c r="D59" s="274">
        <v>19</v>
      </c>
      <c r="E59" s="274">
        <v>22878.5</v>
      </c>
      <c r="F59" s="388"/>
      <c r="G59" s="388"/>
    </row>
    <row r="60" spans="2:7" x14ac:dyDescent="0.2">
      <c r="B60" s="272" t="s">
        <v>1153</v>
      </c>
      <c r="C60" s="277" t="s">
        <v>1163</v>
      </c>
      <c r="D60" s="274">
        <v>7</v>
      </c>
      <c r="E60" s="274">
        <v>11433.333333333334</v>
      </c>
      <c r="F60" s="388"/>
      <c r="G60" s="388"/>
    </row>
    <row r="61" spans="2:7" x14ac:dyDescent="0.2">
      <c r="B61" s="272" t="s">
        <v>1154</v>
      </c>
      <c r="C61" s="277" t="s">
        <v>778</v>
      </c>
      <c r="D61" s="274">
        <v>18</v>
      </c>
      <c r="E61" s="274">
        <v>21695</v>
      </c>
      <c r="F61" s="388"/>
      <c r="G61" s="388"/>
    </row>
    <row r="62" spans="2:7" s="268" customFormat="1" ht="12" x14ac:dyDescent="0.25">
      <c r="B62" s="269"/>
      <c r="C62" s="275" t="s">
        <v>1164</v>
      </c>
      <c r="D62" s="276"/>
      <c r="E62" s="276"/>
      <c r="F62" s="639"/>
      <c r="G62" s="639"/>
    </row>
    <row r="63" spans="2:7" s="268" customFormat="1" ht="12" x14ac:dyDescent="0.25">
      <c r="B63" s="269" t="s">
        <v>1122</v>
      </c>
      <c r="C63" s="275" t="s">
        <v>1123</v>
      </c>
      <c r="D63" s="276">
        <v>146</v>
      </c>
      <c r="E63" s="276">
        <v>230295.16666666666</v>
      </c>
      <c r="F63" s="639"/>
      <c r="G63" s="639"/>
    </row>
    <row r="64" spans="2:7" s="268" customFormat="1" ht="12" x14ac:dyDescent="0.25">
      <c r="B64" s="269" t="s">
        <v>1140</v>
      </c>
      <c r="C64" s="275" t="s">
        <v>1141</v>
      </c>
      <c r="D64" s="276">
        <v>1</v>
      </c>
      <c r="E64" s="276">
        <v>1631.5833333333333</v>
      </c>
      <c r="F64" s="639"/>
      <c r="G64" s="639"/>
    </row>
    <row r="65" spans="2:7" s="268" customFormat="1" ht="12" x14ac:dyDescent="0.25">
      <c r="B65" s="269" t="s">
        <v>1165</v>
      </c>
      <c r="C65" s="275" t="s">
        <v>1166</v>
      </c>
      <c r="D65" s="276">
        <v>10</v>
      </c>
      <c r="E65" s="276">
        <v>19408.400000000001</v>
      </c>
      <c r="F65" s="639"/>
      <c r="G65" s="639"/>
    </row>
    <row r="66" spans="2:7" s="268" customFormat="1" ht="12" x14ac:dyDescent="0.25">
      <c r="B66" s="269"/>
      <c r="C66" s="275" t="s">
        <v>1167</v>
      </c>
      <c r="D66" s="276"/>
      <c r="E66" s="276"/>
      <c r="F66" s="639"/>
      <c r="G66" s="639"/>
    </row>
    <row r="67" spans="2:7" x14ac:dyDescent="0.2">
      <c r="B67" s="272">
        <v>1</v>
      </c>
      <c r="C67" s="277" t="s">
        <v>1168</v>
      </c>
      <c r="D67" s="274">
        <v>3</v>
      </c>
      <c r="E67" s="274">
        <v>2750</v>
      </c>
      <c r="F67" s="388"/>
      <c r="G67" s="388"/>
    </row>
    <row r="68" spans="2:7" x14ac:dyDescent="0.2">
      <c r="F68" s="388"/>
      <c r="G68" s="388"/>
    </row>
    <row r="69" spans="2:7" x14ac:dyDescent="0.2">
      <c r="F69" s="388"/>
      <c r="G69" s="388"/>
    </row>
    <row r="70" spans="2:7" x14ac:dyDescent="0.2">
      <c r="B70" s="264" t="s">
        <v>1169</v>
      </c>
      <c r="F70" s="388"/>
      <c r="G70" s="388"/>
    </row>
    <row r="71" spans="2:7" x14ac:dyDescent="0.2">
      <c r="F71" s="388"/>
      <c r="G71" s="388"/>
    </row>
    <row r="72" spans="2:7" x14ac:dyDescent="0.2">
      <c r="F72" s="388"/>
      <c r="G72" s="388"/>
    </row>
    <row r="74" spans="2:7" ht="12" x14ac:dyDescent="0.25">
      <c r="B74" s="640"/>
    </row>
    <row r="75" spans="2:7" ht="12" x14ac:dyDescent="0.25">
      <c r="B75" s="640"/>
      <c r="C75" s="278"/>
      <c r="D75" s="278"/>
      <c r="E75" s="278"/>
    </row>
    <row r="76" spans="2:7" s="262" customFormat="1" x14ac:dyDescent="0.2">
      <c r="B76" s="641"/>
      <c r="C76" s="279"/>
      <c r="D76" s="279"/>
      <c r="E76" s="279"/>
    </row>
    <row r="77" spans="2:7" s="262" customFormat="1" x14ac:dyDescent="0.2">
      <c r="B77" s="641"/>
    </row>
    <row r="78" spans="2:7" s="262" customFormat="1" ht="36.6" customHeight="1" x14ac:dyDescent="0.2">
      <c r="B78" s="641"/>
    </row>
    <row r="79" spans="2:7" s="262" customFormat="1" x14ac:dyDescent="0.2">
      <c r="B79" s="262" t="s">
        <v>1586</v>
      </c>
    </row>
    <row r="80" spans="2:7" s="278" customFormat="1" x14ac:dyDescent="0.2">
      <c r="B80" s="642" t="s">
        <v>1587</v>
      </c>
    </row>
    <row r="81" spans="2:5" s="279" customFormat="1" x14ac:dyDescent="0.2">
      <c r="B81" s="642" t="s">
        <v>1588</v>
      </c>
    </row>
    <row r="82" spans="2:5" s="279" customFormat="1" x14ac:dyDescent="0.2">
      <c r="B82" s="641"/>
    </row>
    <row r="83" spans="2:5" s="262" customFormat="1" x14ac:dyDescent="0.2">
      <c r="B83" s="642"/>
    </row>
    <row r="84" spans="2:5" s="280" customFormat="1" ht="12" x14ac:dyDescent="0.25">
      <c r="B84" s="640"/>
    </row>
    <row r="85" spans="2:5" x14ac:dyDescent="0.2">
      <c r="B85" s="641"/>
    </row>
    <row r="86" spans="2:5" s="389" customFormat="1" x14ac:dyDescent="0.2">
      <c r="B86" s="390"/>
    </row>
    <row r="87" spans="2:5" s="389" customFormat="1" x14ac:dyDescent="0.2">
      <c r="B87" s="390"/>
    </row>
    <row r="88" spans="2:5" s="280" customFormat="1" x14ac:dyDescent="0.2">
      <c r="B88" s="391"/>
      <c r="C88" s="392"/>
      <c r="D88" s="392"/>
      <c r="E88" s="392"/>
    </row>
    <row r="89" spans="2:5" s="262" customFormat="1" x14ac:dyDescent="0.2">
      <c r="B89" s="391"/>
      <c r="C89" s="393"/>
      <c r="D89" s="393"/>
      <c r="E89" s="393"/>
    </row>
    <row r="90" spans="2:5" s="394" customFormat="1" x14ac:dyDescent="0.2">
      <c r="B90" s="391"/>
    </row>
    <row r="91" spans="2:5" s="394" customFormat="1" x14ac:dyDescent="0.2">
      <c r="B91" s="643"/>
    </row>
    <row r="92" spans="2:5" ht="12" x14ac:dyDescent="0.25">
      <c r="B92" s="635"/>
    </row>
    <row r="93" spans="2:5" x14ac:dyDescent="0.2">
      <c r="B93" s="644"/>
    </row>
    <row r="94" spans="2:5" ht="12" x14ac:dyDescent="0.25">
      <c r="B94" s="635"/>
    </row>
    <row r="95" spans="2:5" x14ac:dyDescent="0.2">
      <c r="B95" s="261"/>
    </row>
    <row r="96" spans="2:5" x14ac:dyDescent="0.2">
      <c r="B96" s="261"/>
    </row>
    <row r="97" spans="2:2" ht="12" x14ac:dyDescent="0.25">
      <c r="B97" s="635"/>
    </row>
    <row r="98" spans="2:2" x14ac:dyDescent="0.2">
      <c r="B98" s="261"/>
    </row>
    <row r="99" spans="2:2" x14ac:dyDescent="0.2">
      <c r="B99" s="261"/>
    </row>
    <row r="100" spans="2:2" ht="12" x14ac:dyDescent="0.25">
      <c r="B100" s="635"/>
    </row>
    <row r="101" spans="2:2" x14ac:dyDescent="0.2">
      <c r="B101" s="261"/>
    </row>
    <row r="103" spans="2:2" x14ac:dyDescent="0.2">
      <c r="B103" s="644"/>
    </row>
    <row r="104" spans="2:2" x14ac:dyDescent="0.2">
      <c r="B104" s="644"/>
    </row>
    <row r="105" spans="2:2" x14ac:dyDescent="0.2">
      <c r="B105" s="644"/>
    </row>
    <row r="106" spans="2:2" x14ac:dyDescent="0.2">
      <c r="B106" s="644"/>
    </row>
  </sheetData>
  <mergeCells count="1">
    <mergeCell ref="D8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>Стр. &amp;P</oddFooter>
  </headerFooter>
  <rowBreaks count="1" manualBreakCount="1">
    <brk id="6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"/>
  <sheetViews>
    <sheetView workbookViewId="0">
      <selection activeCell="D12" sqref="D12"/>
    </sheetView>
  </sheetViews>
  <sheetFormatPr defaultRowHeight="14.4" x14ac:dyDescent="0.3"/>
  <cols>
    <col min="1" max="6" width="20.6640625" customWidth="1"/>
  </cols>
  <sheetData>
    <row r="1" spans="1:6" x14ac:dyDescent="0.3">
      <c r="A1" s="281"/>
      <c r="B1" s="281"/>
      <c r="C1" s="281"/>
      <c r="D1" s="281"/>
      <c r="E1" s="281"/>
      <c r="F1" s="282" t="s">
        <v>1261</v>
      </c>
    </row>
    <row r="2" spans="1:6" x14ac:dyDescent="0.3">
      <c r="A2" s="281"/>
      <c r="B2" s="281"/>
      <c r="C2" s="281"/>
      <c r="D2" s="281"/>
      <c r="E2" s="281"/>
      <c r="F2" s="281"/>
    </row>
    <row r="3" spans="1:6" ht="15.6" x14ac:dyDescent="0.3">
      <c r="A3" s="283" t="s">
        <v>1170</v>
      </c>
      <c r="B3" s="283"/>
      <c r="C3" s="283"/>
      <c r="D3" s="283"/>
      <c r="E3" s="283"/>
      <c r="F3" s="283"/>
    </row>
    <row r="4" spans="1:6" ht="15.6" x14ac:dyDescent="0.3">
      <c r="A4" s="283" t="s">
        <v>1296</v>
      </c>
      <c r="B4" s="283"/>
      <c r="C4" s="283"/>
      <c r="D4" s="283"/>
      <c r="E4" s="283"/>
      <c r="F4" s="283"/>
    </row>
    <row r="5" spans="1:6" x14ac:dyDescent="0.3">
      <c r="A5" s="281"/>
      <c r="B5" s="281"/>
      <c r="C5" s="281"/>
      <c r="D5" s="281"/>
      <c r="E5" s="281"/>
      <c r="F5" s="281"/>
    </row>
    <row r="6" spans="1:6" x14ac:dyDescent="0.3">
      <c r="F6" s="284"/>
    </row>
    <row r="7" spans="1:6" x14ac:dyDescent="0.3">
      <c r="B7" t="s">
        <v>1113</v>
      </c>
      <c r="F7" s="284"/>
    </row>
    <row r="8" spans="1:6" x14ac:dyDescent="0.3">
      <c r="F8" s="284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"/>
  <sheetViews>
    <sheetView workbookViewId="0">
      <selection activeCell="C1" sqref="C1"/>
    </sheetView>
  </sheetViews>
  <sheetFormatPr defaultRowHeight="14.4" x14ac:dyDescent="0.3"/>
  <cols>
    <col min="1" max="1" width="58.5546875" customWidth="1"/>
    <col min="2" max="2" width="21.109375" customWidth="1"/>
    <col min="3" max="3" width="20" customWidth="1"/>
    <col min="4" max="4" width="22.5546875" customWidth="1"/>
    <col min="5" max="5" width="16.44140625" customWidth="1"/>
    <col min="6" max="6" width="15.109375" customWidth="1"/>
  </cols>
  <sheetData>
    <row r="1" spans="1:3" x14ac:dyDescent="0.3">
      <c r="C1" t="s">
        <v>1581</v>
      </c>
    </row>
    <row r="3" spans="1:3" x14ac:dyDescent="0.3">
      <c r="A3" t="s">
        <v>1262</v>
      </c>
    </row>
    <row r="4" spans="1:3" x14ac:dyDescent="0.3">
      <c r="A4" t="s">
        <v>1263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049"/>
  <sheetViews>
    <sheetView view="pageBreakPreview" topLeftCell="A2006" zoomScale="83" zoomScaleNormal="100" zoomScaleSheetLayoutView="83" workbookViewId="0">
      <selection activeCell="A1918" sqref="A1918"/>
    </sheetView>
  </sheetViews>
  <sheetFormatPr defaultColWidth="9.109375" defaultRowHeight="15.6" x14ac:dyDescent="0.3"/>
  <cols>
    <col min="1" max="1" width="76.5546875" style="593" customWidth="1"/>
    <col min="2" max="2" width="13.44140625" style="592" customWidth="1"/>
    <col min="3" max="3" width="17.6640625" style="594" customWidth="1"/>
    <col min="4" max="16384" width="9.109375" style="18"/>
  </cols>
  <sheetData>
    <row r="1" spans="1:3" x14ac:dyDescent="0.3">
      <c r="A1" s="121"/>
      <c r="B1" s="310"/>
      <c r="C1" s="595" t="s">
        <v>452</v>
      </c>
    </row>
    <row r="2" spans="1:3" x14ac:dyDescent="0.3">
      <c r="A2" s="123"/>
      <c r="B2" s="311"/>
    </row>
    <row r="3" spans="1:3" x14ac:dyDescent="0.3">
      <c r="A3" s="549" t="s">
        <v>1595</v>
      </c>
      <c r="B3" s="569"/>
      <c r="C3" s="549"/>
    </row>
    <row r="4" spans="1:3" ht="15.75" customHeight="1" x14ac:dyDescent="0.3">
      <c r="A4" s="549" t="s">
        <v>1359</v>
      </c>
      <c r="B4" s="569"/>
      <c r="C4" s="549"/>
    </row>
    <row r="5" spans="1:3" x14ac:dyDescent="0.3">
      <c r="A5" s="124"/>
      <c r="B5" s="312"/>
      <c r="C5" s="526"/>
    </row>
    <row r="6" spans="1:3" s="592" customFormat="1" ht="31.2" x14ac:dyDescent="0.3">
      <c r="A6" s="313" t="s">
        <v>322</v>
      </c>
      <c r="B6" s="313" t="s">
        <v>323</v>
      </c>
      <c r="C6" s="313" t="s">
        <v>1590</v>
      </c>
    </row>
    <row r="7" spans="1:3" x14ac:dyDescent="0.3">
      <c r="A7" s="122"/>
      <c r="B7" s="314"/>
      <c r="C7" s="528"/>
    </row>
    <row r="8" spans="1:3" x14ac:dyDescent="0.3">
      <c r="A8" s="588" t="s">
        <v>453</v>
      </c>
      <c r="B8" s="542"/>
      <c r="C8" s="582"/>
    </row>
    <row r="9" spans="1:3" x14ac:dyDescent="0.3">
      <c r="A9" s="589"/>
      <c r="B9" s="583"/>
      <c r="C9" s="584"/>
    </row>
    <row r="10" spans="1:3" x14ac:dyDescent="0.3">
      <c r="A10" s="587" t="s">
        <v>454</v>
      </c>
      <c r="B10" s="544"/>
      <c r="C10" s="585"/>
    </row>
    <row r="11" spans="1:3" x14ac:dyDescent="0.3">
      <c r="A11" s="587" t="s">
        <v>455</v>
      </c>
      <c r="B11" s="544"/>
      <c r="C11" s="585"/>
    </row>
    <row r="12" spans="1:3" x14ac:dyDescent="0.3">
      <c r="A12" s="587" t="s">
        <v>456</v>
      </c>
      <c r="B12" s="544"/>
      <c r="C12" s="585"/>
    </row>
    <row r="13" spans="1:3" x14ac:dyDescent="0.3">
      <c r="A13" s="590" t="s">
        <v>457</v>
      </c>
      <c r="B13" s="543" t="s">
        <v>458</v>
      </c>
      <c r="C13" s="586">
        <v>278</v>
      </c>
    </row>
    <row r="14" spans="1:3" x14ac:dyDescent="0.3">
      <c r="A14" s="590" t="s">
        <v>459</v>
      </c>
      <c r="B14" s="543" t="s">
        <v>460</v>
      </c>
      <c r="C14" s="586">
        <v>278</v>
      </c>
    </row>
    <row r="15" spans="1:3" x14ac:dyDescent="0.3">
      <c r="A15" s="587" t="s">
        <v>461</v>
      </c>
      <c r="B15" s="544"/>
      <c r="C15" s="586">
        <v>278</v>
      </c>
    </row>
    <row r="16" spans="1:3" x14ac:dyDescent="0.3">
      <c r="A16" s="590"/>
      <c r="B16" s="543"/>
      <c r="C16" s="586"/>
    </row>
    <row r="17" spans="1:3" x14ac:dyDescent="0.3">
      <c r="A17" s="587" t="s">
        <v>462</v>
      </c>
      <c r="B17" s="587"/>
      <c r="C17" s="586">
        <v>278</v>
      </c>
    </row>
    <row r="18" spans="1:3" x14ac:dyDescent="0.3">
      <c r="A18" s="590"/>
      <c r="B18" s="545"/>
      <c r="C18" s="586"/>
    </row>
    <row r="19" spans="1:3" x14ac:dyDescent="0.3">
      <c r="A19" s="587" t="s">
        <v>463</v>
      </c>
      <c r="B19" s="544"/>
      <c r="C19" s="585"/>
    </row>
    <row r="20" spans="1:3" ht="31.2" x14ac:dyDescent="0.3">
      <c r="A20" s="590" t="s">
        <v>464</v>
      </c>
      <c r="B20" s="543" t="s">
        <v>377</v>
      </c>
      <c r="C20" s="586">
        <v>3541562</v>
      </c>
    </row>
    <row r="21" spans="1:3" x14ac:dyDescent="0.3">
      <c r="A21" s="590" t="s">
        <v>465</v>
      </c>
      <c r="B21" s="543" t="s">
        <v>466</v>
      </c>
      <c r="C21" s="586">
        <v>1846756</v>
      </c>
    </row>
    <row r="22" spans="1:3" x14ac:dyDescent="0.3">
      <c r="A22" s="590" t="s">
        <v>467</v>
      </c>
      <c r="B22" s="543" t="s">
        <v>468</v>
      </c>
      <c r="C22" s="586">
        <v>1694806</v>
      </c>
    </row>
    <row r="23" spans="1:3" x14ac:dyDescent="0.3">
      <c r="A23" s="590" t="s">
        <v>457</v>
      </c>
      <c r="B23" s="543" t="s">
        <v>458</v>
      </c>
      <c r="C23" s="586">
        <v>103157</v>
      </c>
    </row>
    <row r="24" spans="1:3" x14ac:dyDescent="0.3">
      <c r="A24" s="590" t="s">
        <v>459</v>
      </c>
      <c r="B24" s="543" t="s">
        <v>460</v>
      </c>
      <c r="C24" s="586">
        <v>50535</v>
      </c>
    </row>
    <row r="25" spans="1:3" x14ac:dyDescent="0.3">
      <c r="A25" s="590" t="s">
        <v>483</v>
      </c>
      <c r="B25" s="543" t="s">
        <v>484</v>
      </c>
      <c r="C25" s="586">
        <v>2534</v>
      </c>
    </row>
    <row r="26" spans="1:3" ht="31.2" x14ac:dyDescent="0.3">
      <c r="A26" s="590" t="s">
        <v>485</v>
      </c>
      <c r="B26" s="543" t="s">
        <v>486</v>
      </c>
      <c r="C26" s="586">
        <v>28174</v>
      </c>
    </row>
    <row r="27" spans="1:3" x14ac:dyDescent="0.3">
      <c r="A27" s="590" t="s">
        <v>571</v>
      </c>
      <c r="B27" s="543" t="s">
        <v>572</v>
      </c>
      <c r="C27" s="586">
        <v>2156</v>
      </c>
    </row>
    <row r="28" spans="1:3" x14ac:dyDescent="0.3">
      <c r="A28" s="590" t="s">
        <v>549</v>
      </c>
      <c r="B28" s="543" t="s">
        <v>550</v>
      </c>
      <c r="C28" s="586">
        <v>19758</v>
      </c>
    </row>
    <row r="29" spans="1:3" x14ac:dyDescent="0.3">
      <c r="A29" s="590" t="s">
        <v>469</v>
      </c>
      <c r="B29" s="543" t="s">
        <v>470</v>
      </c>
      <c r="C29" s="586">
        <v>941181</v>
      </c>
    </row>
    <row r="30" spans="1:3" ht="31.2" x14ac:dyDescent="0.3">
      <c r="A30" s="590" t="s">
        <v>471</v>
      </c>
      <c r="B30" s="543" t="s">
        <v>472</v>
      </c>
      <c r="C30" s="586">
        <v>571789</v>
      </c>
    </row>
    <row r="31" spans="1:3" x14ac:dyDescent="0.3">
      <c r="A31" s="590" t="s">
        <v>473</v>
      </c>
      <c r="B31" s="543" t="s">
        <v>474</v>
      </c>
      <c r="C31" s="586">
        <v>230939</v>
      </c>
    </row>
    <row r="32" spans="1:3" x14ac:dyDescent="0.3">
      <c r="A32" s="590" t="s">
        <v>475</v>
      </c>
      <c r="B32" s="543" t="s">
        <v>476</v>
      </c>
      <c r="C32" s="586">
        <v>138453</v>
      </c>
    </row>
    <row r="33" spans="1:3" x14ac:dyDescent="0.3">
      <c r="A33" s="587" t="s">
        <v>461</v>
      </c>
      <c r="B33" s="544"/>
      <c r="C33" s="586">
        <v>4585900</v>
      </c>
    </row>
    <row r="34" spans="1:3" x14ac:dyDescent="0.3">
      <c r="A34" s="590"/>
      <c r="B34" s="543"/>
      <c r="C34" s="586"/>
    </row>
    <row r="35" spans="1:3" x14ac:dyDescent="0.3">
      <c r="A35" s="587" t="s">
        <v>477</v>
      </c>
      <c r="B35" s="587"/>
      <c r="C35" s="586">
        <v>4585900</v>
      </c>
    </row>
    <row r="36" spans="1:3" x14ac:dyDescent="0.3">
      <c r="A36" s="590"/>
      <c r="B36" s="545"/>
      <c r="C36" s="586"/>
    </row>
    <row r="37" spans="1:3" x14ac:dyDescent="0.3">
      <c r="A37" s="587" t="s">
        <v>478</v>
      </c>
      <c r="B37" s="587"/>
      <c r="C37" s="586">
        <v>4586178</v>
      </c>
    </row>
    <row r="38" spans="1:3" x14ac:dyDescent="0.3">
      <c r="A38" s="590"/>
      <c r="B38" s="545"/>
      <c r="C38" s="586"/>
    </row>
    <row r="39" spans="1:3" x14ac:dyDescent="0.3">
      <c r="A39" s="587" t="s">
        <v>479</v>
      </c>
      <c r="B39" s="587"/>
      <c r="C39" s="586">
        <v>4586178</v>
      </c>
    </row>
    <row r="40" spans="1:3" x14ac:dyDescent="0.3">
      <c r="A40" s="590"/>
      <c r="B40" s="545"/>
      <c r="C40" s="586"/>
    </row>
    <row r="41" spans="1:3" x14ac:dyDescent="0.3">
      <c r="A41" s="587" t="s">
        <v>480</v>
      </c>
      <c r="B41" s="544"/>
      <c r="C41" s="585"/>
    </row>
    <row r="42" spans="1:3" x14ac:dyDescent="0.3">
      <c r="A42" s="587" t="s">
        <v>481</v>
      </c>
      <c r="B42" s="544"/>
      <c r="C42" s="585"/>
    </row>
    <row r="43" spans="1:3" x14ac:dyDescent="0.3">
      <c r="A43" s="587" t="s">
        <v>482</v>
      </c>
      <c r="B43" s="544"/>
      <c r="C43" s="585"/>
    </row>
    <row r="44" spans="1:3" ht="31.2" x14ac:dyDescent="0.3">
      <c r="A44" s="590" t="s">
        <v>464</v>
      </c>
      <c r="B44" s="543" t="s">
        <v>377</v>
      </c>
      <c r="C44" s="586">
        <v>15800</v>
      </c>
    </row>
    <row r="45" spans="1:3" x14ac:dyDescent="0.3">
      <c r="A45" s="590" t="s">
        <v>465</v>
      </c>
      <c r="B45" s="543" t="s">
        <v>466</v>
      </c>
      <c r="C45" s="586">
        <v>15800</v>
      </c>
    </row>
    <row r="46" spans="1:3" x14ac:dyDescent="0.3">
      <c r="A46" s="590" t="s">
        <v>457</v>
      </c>
      <c r="B46" s="543" t="s">
        <v>458</v>
      </c>
      <c r="C46" s="586">
        <v>108694</v>
      </c>
    </row>
    <row r="47" spans="1:3" x14ac:dyDescent="0.3">
      <c r="A47" s="590" t="s">
        <v>483</v>
      </c>
      <c r="B47" s="543" t="s">
        <v>484</v>
      </c>
      <c r="C47" s="586">
        <v>108220</v>
      </c>
    </row>
    <row r="48" spans="1:3" ht="31.2" x14ac:dyDescent="0.3">
      <c r="A48" s="590" t="s">
        <v>485</v>
      </c>
      <c r="B48" s="543" t="s">
        <v>486</v>
      </c>
      <c r="C48" s="586">
        <v>474</v>
      </c>
    </row>
    <row r="49" spans="1:3" x14ac:dyDescent="0.3">
      <c r="A49" s="590" t="s">
        <v>469</v>
      </c>
      <c r="B49" s="543" t="s">
        <v>470</v>
      </c>
      <c r="C49" s="586">
        <v>2715</v>
      </c>
    </row>
    <row r="50" spans="1:3" ht="31.2" x14ac:dyDescent="0.3">
      <c r="A50" s="590" t="s">
        <v>471</v>
      </c>
      <c r="B50" s="543" t="s">
        <v>472</v>
      </c>
      <c r="C50" s="586">
        <v>1530</v>
      </c>
    </row>
    <row r="51" spans="1:3" x14ac:dyDescent="0.3">
      <c r="A51" s="590" t="s">
        <v>473</v>
      </c>
      <c r="B51" s="543" t="s">
        <v>474</v>
      </c>
      <c r="C51" s="586">
        <v>759</v>
      </c>
    </row>
    <row r="52" spans="1:3" x14ac:dyDescent="0.3">
      <c r="A52" s="590" t="s">
        <v>475</v>
      </c>
      <c r="B52" s="543" t="s">
        <v>476</v>
      </c>
      <c r="C52" s="586">
        <v>426</v>
      </c>
    </row>
    <row r="53" spans="1:3" x14ac:dyDescent="0.3">
      <c r="A53" s="590" t="s">
        <v>487</v>
      </c>
      <c r="B53" s="543" t="s">
        <v>488</v>
      </c>
      <c r="C53" s="586">
        <v>75692</v>
      </c>
    </row>
    <row r="54" spans="1:3" x14ac:dyDescent="0.3">
      <c r="A54" s="590" t="s">
        <v>489</v>
      </c>
      <c r="B54" s="543" t="s">
        <v>490</v>
      </c>
      <c r="C54" s="586">
        <v>9924</v>
      </c>
    </row>
    <row r="55" spans="1:3" x14ac:dyDescent="0.3">
      <c r="A55" s="590" t="s">
        <v>491</v>
      </c>
      <c r="B55" s="543" t="s">
        <v>492</v>
      </c>
      <c r="C55" s="586">
        <v>4000</v>
      </c>
    </row>
    <row r="56" spans="1:3" x14ac:dyDescent="0.3">
      <c r="A56" s="590" t="s">
        <v>493</v>
      </c>
      <c r="B56" s="543" t="s">
        <v>494</v>
      </c>
      <c r="C56" s="586">
        <v>34230</v>
      </c>
    </row>
    <row r="57" spans="1:3" x14ac:dyDescent="0.3">
      <c r="A57" s="590" t="s">
        <v>495</v>
      </c>
      <c r="B57" s="543" t="s">
        <v>496</v>
      </c>
      <c r="C57" s="586">
        <v>7300</v>
      </c>
    </row>
    <row r="58" spans="1:3" x14ac:dyDescent="0.3">
      <c r="A58" s="590" t="s">
        <v>497</v>
      </c>
      <c r="B58" s="543" t="s">
        <v>498</v>
      </c>
      <c r="C58" s="586">
        <v>20238</v>
      </c>
    </row>
    <row r="59" spans="1:3" x14ac:dyDescent="0.3">
      <c r="A59" s="587" t="s">
        <v>461</v>
      </c>
      <c r="B59" s="544"/>
      <c r="C59" s="586">
        <v>202901</v>
      </c>
    </row>
    <row r="60" spans="1:3" x14ac:dyDescent="0.3">
      <c r="A60" s="590"/>
      <c r="B60" s="543"/>
      <c r="C60" s="586"/>
    </row>
    <row r="61" spans="1:3" x14ac:dyDescent="0.3">
      <c r="A61" s="590" t="s">
        <v>499</v>
      </c>
      <c r="B61" s="543" t="s">
        <v>500</v>
      </c>
      <c r="C61" s="586">
        <v>10000</v>
      </c>
    </row>
    <row r="62" spans="1:3" x14ac:dyDescent="0.3">
      <c r="A62" s="590" t="s">
        <v>501</v>
      </c>
      <c r="B62" s="543" t="s">
        <v>502</v>
      </c>
      <c r="C62" s="586">
        <v>20000</v>
      </c>
    </row>
    <row r="63" spans="1:3" x14ac:dyDescent="0.3">
      <c r="A63" s="590" t="s">
        <v>503</v>
      </c>
      <c r="B63" s="543" t="s">
        <v>504</v>
      </c>
      <c r="C63" s="586">
        <v>20000</v>
      </c>
    </row>
    <row r="64" spans="1:3" x14ac:dyDescent="0.3">
      <c r="A64" s="587" t="s">
        <v>505</v>
      </c>
      <c r="B64" s="544"/>
      <c r="C64" s="586">
        <v>30000</v>
      </c>
    </row>
    <row r="65" spans="1:3" x14ac:dyDescent="0.3">
      <c r="A65" s="590"/>
      <c r="B65" s="543"/>
      <c r="C65" s="586"/>
    </row>
    <row r="66" spans="1:3" x14ac:dyDescent="0.3">
      <c r="A66" s="587" t="s">
        <v>506</v>
      </c>
      <c r="B66" s="587"/>
      <c r="C66" s="586">
        <v>232901</v>
      </c>
    </row>
    <row r="67" spans="1:3" x14ac:dyDescent="0.3">
      <c r="A67" s="590"/>
      <c r="B67" s="545"/>
      <c r="C67" s="586"/>
    </row>
    <row r="68" spans="1:3" x14ac:dyDescent="0.3">
      <c r="A68" s="587" t="s">
        <v>507</v>
      </c>
      <c r="B68" s="587"/>
      <c r="C68" s="586">
        <v>232901</v>
      </c>
    </row>
    <row r="69" spans="1:3" x14ac:dyDescent="0.3">
      <c r="A69" s="590"/>
      <c r="B69" s="545"/>
      <c r="C69" s="586"/>
    </row>
    <row r="70" spans="1:3" ht="31.2" x14ac:dyDescent="0.3">
      <c r="A70" s="587" t="s">
        <v>508</v>
      </c>
      <c r="B70" s="544"/>
      <c r="C70" s="585"/>
    </row>
    <row r="71" spans="1:3" ht="31.2" x14ac:dyDescent="0.3">
      <c r="A71" s="587" t="s">
        <v>509</v>
      </c>
      <c r="B71" s="544"/>
      <c r="C71" s="585"/>
    </row>
    <row r="72" spans="1:3" ht="31.2" x14ac:dyDescent="0.3">
      <c r="A72" s="590" t="s">
        <v>464</v>
      </c>
      <c r="B72" s="543" t="s">
        <v>377</v>
      </c>
      <c r="C72" s="586">
        <v>65687</v>
      </c>
    </row>
    <row r="73" spans="1:3" x14ac:dyDescent="0.3">
      <c r="A73" s="590" t="s">
        <v>465</v>
      </c>
      <c r="B73" s="543" t="s">
        <v>466</v>
      </c>
      <c r="C73" s="586">
        <v>65687</v>
      </c>
    </row>
    <row r="74" spans="1:3" x14ac:dyDescent="0.3">
      <c r="A74" s="590" t="s">
        <v>457</v>
      </c>
      <c r="B74" s="543" t="s">
        <v>458</v>
      </c>
      <c r="C74" s="586">
        <v>89326</v>
      </c>
    </row>
    <row r="75" spans="1:3" x14ac:dyDescent="0.3">
      <c r="A75" s="590" t="s">
        <v>459</v>
      </c>
      <c r="B75" s="543" t="s">
        <v>460</v>
      </c>
      <c r="C75" s="586">
        <v>84811</v>
      </c>
    </row>
    <row r="76" spans="1:3" ht="31.2" x14ac:dyDescent="0.3">
      <c r="A76" s="590" t="s">
        <v>485</v>
      </c>
      <c r="B76" s="543" t="s">
        <v>486</v>
      </c>
      <c r="C76" s="586">
        <v>4515</v>
      </c>
    </row>
    <row r="77" spans="1:3" x14ac:dyDescent="0.3">
      <c r="A77" s="590" t="s">
        <v>469</v>
      </c>
      <c r="B77" s="543" t="s">
        <v>470</v>
      </c>
      <c r="C77" s="586">
        <v>28916</v>
      </c>
    </row>
    <row r="78" spans="1:3" ht="31.2" x14ac:dyDescent="0.3">
      <c r="A78" s="590" t="s">
        <v>471</v>
      </c>
      <c r="B78" s="543" t="s">
        <v>472</v>
      </c>
      <c r="C78" s="586">
        <v>17478</v>
      </c>
    </row>
    <row r="79" spans="1:3" x14ac:dyDescent="0.3">
      <c r="A79" s="590" t="s">
        <v>473</v>
      </c>
      <c r="B79" s="543" t="s">
        <v>474</v>
      </c>
      <c r="C79" s="586">
        <v>7224</v>
      </c>
    </row>
    <row r="80" spans="1:3" x14ac:dyDescent="0.3">
      <c r="A80" s="590" t="s">
        <v>475</v>
      </c>
      <c r="B80" s="543" t="s">
        <v>476</v>
      </c>
      <c r="C80" s="586">
        <v>4214</v>
      </c>
    </row>
    <row r="81" spans="1:3" x14ac:dyDescent="0.3">
      <c r="A81" s="590" t="s">
        <v>487</v>
      </c>
      <c r="B81" s="543" t="s">
        <v>488</v>
      </c>
      <c r="C81" s="586">
        <v>26742</v>
      </c>
    </row>
    <row r="82" spans="1:3" x14ac:dyDescent="0.3">
      <c r="A82" s="590" t="s">
        <v>510</v>
      </c>
      <c r="B82" s="543" t="s">
        <v>511</v>
      </c>
      <c r="C82" s="586">
        <v>1700</v>
      </c>
    </row>
    <row r="83" spans="1:3" x14ac:dyDescent="0.3">
      <c r="A83" s="590" t="s">
        <v>512</v>
      </c>
      <c r="B83" s="543" t="s">
        <v>513</v>
      </c>
      <c r="C83" s="586">
        <v>3642</v>
      </c>
    </row>
    <row r="84" spans="1:3" x14ac:dyDescent="0.3">
      <c r="A84" s="590" t="s">
        <v>489</v>
      </c>
      <c r="B84" s="543" t="s">
        <v>490</v>
      </c>
      <c r="C84" s="586">
        <v>600</v>
      </c>
    </row>
    <row r="85" spans="1:3" x14ac:dyDescent="0.3">
      <c r="A85" s="590" t="s">
        <v>493</v>
      </c>
      <c r="B85" s="543" t="s">
        <v>494</v>
      </c>
      <c r="C85" s="586">
        <v>20000</v>
      </c>
    </row>
    <row r="86" spans="1:3" x14ac:dyDescent="0.3">
      <c r="A86" s="590" t="s">
        <v>514</v>
      </c>
      <c r="B86" s="543" t="s">
        <v>515</v>
      </c>
      <c r="C86" s="586">
        <v>400</v>
      </c>
    </row>
    <row r="87" spans="1:3" x14ac:dyDescent="0.3">
      <c r="A87" s="590" t="s">
        <v>516</v>
      </c>
      <c r="B87" s="543" t="s">
        <v>517</v>
      </c>
      <c r="C87" s="586">
        <v>400</v>
      </c>
    </row>
    <row r="88" spans="1:3" x14ac:dyDescent="0.3">
      <c r="A88" s="587" t="s">
        <v>461</v>
      </c>
      <c r="B88" s="544"/>
      <c r="C88" s="586">
        <v>210671</v>
      </c>
    </row>
    <row r="89" spans="1:3" x14ac:dyDescent="0.3">
      <c r="A89" s="590"/>
      <c r="B89" s="543"/>
      <c r="C89" s="586"/>
    </row>
    <row r="90" spans="1:3" ht="31.2" x14ac:dyDescent="0.3">
      <c r="A90" s="587" t="s">
        <v>518</v>
      </c>
      <c r="B90" s="587"/>
      <c r="C90" s="586">
        <v>210671</v>
      </c>
    </row>
    <row r="91" spans="1:3" x14ac:dyDescent="0.3">
      <c r="A91" s="590"/>
      <c r="B91" s="545"/>
      <c r="C91" s="586"/>
    </row>
    <row r="92" spans="1:3" ht="31.2" x14ac:dyDescent="0.3">
      <c r="A92" s="587" t="s">
        <v>519</v>
      </c>
      <c r="B92" s="544"/>
      <c r="C92" s="585"/>
    </row>
    <row r="93" spans="1:3" x14ac:dyDescent="0.3">
      <c r="A93" s="590" t="s">
        <v>499</v>
      </c>
      <c r="B93" s="543" t="s">
        <v>500</v>
      </c>
      <c r="C93" s="586">
        <v>7414</v>
      </c>
    </row>
    <row r="94" spans="1:3" x14ac:dyDescent="0.3">
      <c r="A94" s="587" t="s">
        <v>505</v>
      </c>
      <c r="B94" s="544"/>
      <c r="C94" s="586">
        <v>7414</v>
      </c>
    </row>
    <row r="95" spans="1:3" x14ac:dyDescent="0.3">
      <c r="A95" s="590"/>
      <c r="B95" s="543"/>
      <c r="C95" s="586"/>
    </row>
    <row r="96" spans="1:3" ht="31.2" x14ac:dyDescent="0.3">
      <c r="A96" s="587" t="s">
        <v>520</v>
      </c>
      <c r="B96" s="587"/>
      <c r="C96" s="586">
        <v>7414</v>
      </c>
    </row>
    <row r="97" spans="1:3" x14ac:dyDescent="0.3">
      <c r="A97" s="590"/>
      <c r="B97" s="545"/>
      <c r="C97" s="586"/>
    </row>
    <row r="98" spans="1:3" ht="31.2" x14ac:dyDescent="0.3">
      <c r="A98" s="587" t="s">
        <v>521</v>
      </c>
      <c r="B98" s="544"/>
      <c r="C98" s="585"/>
    </row>
    <row r="99" spans="1:3" x14ac:dyDescent="0.3">
      <c r="A99" s="590" t="s">
        <v>487</v>
      </c>
      <c r="B99" s="543" t="s">
        <v>488</v>
      </c>
      <c r="C99" s="586">
        <v>87734</v>
      </c>
    </row>
    <row r="100" spans="1:3" x14ac:dyDescent="0.3">
      <c r="A100" s="590" t="s">
        <v>495</v>
      </c>
      <c r="B100" s="543" t="s">
        <v>496</v>
      </c>
      <c r="C100" s="586">
        <v>87734</v>
      </c>
    </row>
    <row r="101" spans="1:3" x14ac:dyDescent="0.3">
      <c r="A101" s="587" t="s">
        <v>461</v>
      </c>
      <c r="B101" s="544"/>
      <c r="C101" s="586">
        <v>87734</v>
      </c>
    </row>
    <row r="102" spans="1:3" x14ac:dyDescent="0.3">
      <c r="A102" s="590"/>
      <c r="B102" s="543"/>
      <c r="C102" s="586"/>
    </row>
    <row r="103" spans="1:3" x14ac:dyDescent="0.3">
      <c r="A103" s="590" t="s">
        <v>499</v>
      </c>
      <c r="B103" s="543" t="s">
        <v>500</v>
      </c>
      <c r="C103" s="586">
        <v>537698</v>
      </c>
    </row>
    <row r="104" spans="1:3" x14ac:dyDescent="0.3">
      <c r="A104" s="587" t="s">
        <v>505</v>
      </c>
      <c r="B104" s="544"/>
      <c r="C104" s="586">
        <v>537698</v>
      </c>
    </row>
    <row r="105" spans="1:3" x14ac:dyDescent="0.3">
      <c r="A105" s="590"/>
      <c r="B105" s="543"/>
      <c r="C105" s="586"/>
    </row>
    <row r="106" spans="1:3" ht="31.2" x14ac:dyDescent="0.3">
      <c r="A106" s="587" t="s">
        <v>522</v>
      </c>
      <c r="B106" s="587"/>
      <c r="C106" s="586">
        <v>625432</v>
      </c>
    </row>
    <row r="107" spans="1:3" x14ac:dyDescent="0.3">
      <c r="A107" s="590"/>
      <c r="B107" s="545"/>
      <c r="C107" s="586"/>
    </row>
    <row r="108" spans="1:3" x14ac:dyDescent="0.3">
      <c r="A108" s="587" t="s">
        <v>523</v>
      </c>
      <c r="B108" s="544"/>
      <c r="C108" s="585"/>
    </row>
    <row r="109" spans="1:3" x14ac:dyDescent="0.3">
      <c r="A109" s="590" t="s">
        <v>487</v>
      </c>
      <c r="B109" s="543" t="s">
        <v>488</v>
      </c>
      <c r="C109" s="586">
        <v>16818</v>
      </c>
    </row>
    <row r="110" spans="1:3" x14ac:dyDescent="0.3">
      <c r="A110" s="590" t="s">
        <v>493</v>
      </c>
      <c r="B110" s="543" t="s">
        <v>494</v>
      </c>
      <c r="C110" s="586">
        <v>4800</v>
      </c>
    </row>
    <row r="111" spans="1:3" x14ac:dyDescent="0.3">
      <c r="A111" s="590" t="s">
        <v>516</v>
      </c>
      <c r="B111" s="543" t="s">
        <v>517</v>
      </c>
      <c r="C111" s="586">
        <v>2400</v>
      </c>
    </row>
    <row r="112" spans="1:3" x14ac:dyDescent="0.3">
      <c r="A112" s="590" t="s">
        <v>497</v>
      </c>
      <c r="B112" s="543" t="s">
        <v>498</v>
      </c>
      <c r="C112" s="586">
        <v>9618</v>
      </c>
    </row>
    <row r="113" spans="1:3" x14ac:dyDescent="0.3">
      <c r="A113" s="587" t="s">
        <v>461</v>
      </c>
      <c r="B113" s="544"/>
      <c r="C113" s="586">
        <v>16818</v>
      </c>
    </row>
    <row r="114" spans="1:3" x14ac:dyDescent="0.3">
      <c r="A114" s="590"/>
      <c r="B114" s="543"/>
      <c r="C114" s="586"/>
    </row>
    <row r="115" spans="1:3" x14ac:dyDescent="0.3">
      <c r="A115" s="587" t="s">
        <v>524</v>
      </c>
      <c r="B115" s="587"/>
      <c r="C115" s="586">
        <v>16818</v>
      </c>
    </row>
    <row r="116" spans="1:3" x14ac:dyDescent="0.3">
      <c r="A116" s="590"/>
      <c r="B116" s="545"/>
      <c r="C116" s="586"/>
    </row>
    <row r="117" spans="1:3" ht="31.2" x14ac:dyDescent="0.3">
      <c r="A117" s="587" t="s">
        <v>525</v>
      </c>
      <c r="B117" s="587"/>
      <c r="C117" s="586">
        <v>860335</v>
      </c>
    </row>
    <row r="118" spans="1:3" x14ac:dyDescent="0.3">
      <c r="A118" s="590"/>
      <c r="B118" s="545"/>
      <c r="C118" s="586"/>
    </row>
    <row r="119" spans="1:3" x14ac:dyDescent="0.3">
      <c r="A119" s="587" t="s">
        <v>526</v>
      </c>
      <c r="B119" s="587"/>
      <c r="C119" s="586">
        <v>1093236</v>
      </c>
    </row>
    <row r="120" spans="1:3" x14ac:dyDescent="0.3">
      <c r="A120" s="590"/>
      <c r="B120" s="545"/>
      <c r="C120" s="586"/>
    </row>
    <row r="121" spans="1:3" x14ac:dyDescent="0.3">
      <c r="A121" s="587" t="s">
        <v>527</v>
      </c>
      <c r="B121" s="544"/>
      <c r="C121" s="585"/>
    </row>
    <row r="122" spans="1:3" x14ac:dyDescent="0.3">
      <c r="A122" s="587" t="s">
        <v>747</v>
      </c>
      <c r="B122" s="544"/>
      <c r="C122" s="585"/>
    </row>
    <row r="123" spans="1:3" x14ac:dyDescent="0.3">
      <c r="A123" s="587" t="s">
        <v>528</v>
      </c>
      <c r="B123" s="544"/>
      <c r="C123" s="585"/>
    </row>
    <row r="124" spans="1:3" ht="31.2" x14ac:dyDescent="0.3">
      <c r="A124" s="590" t="s">
        <v>464</v>
      </c>
      <c r="B124" s="543" t="s">
        <v>377</v>
      </c>
      <c r="C124" s="586">
        <v>9874541</v>
      </c>
    </row>
    <row r="125" spans="1:3" x14ac:dyDescent="0.3">
      <c r="A125" s="590" t="s">
        <v>465</v>
      </c>
      <c r="B125" s="543" t="s">
        <v>466</v>
      </c>
      <c r="C125" s="586">
        <v>9874541</v>
      </c>
    </row>
    <row r="126" spans="1:3" x14ac:dyDescent="0.3">
      <c r="A126" s="590" t="s">
        <v>457</v>
      </c>
      <c r="B126" s="543" t="s">
        <v>458</v>
      </c>
      <c r="C126" s="586">
        <v>253245</v>
      </c>
    </row>
    <row r="127" spans="1:3" x14ac:dyDescent="0.3">
      <c r="A127" s="590" t="s">
        <v>483</v>
      </c>
      <c r="B127" s="543" t="s">
        <v>484</v>
      </c>
      <c r="C127" s="586">
        <v>2715</v>
      </c>
    </row>
    <row r="128" spans="1:3" ht="31.2" x14ac:dyDescent="0.3">
      <c r="A128" s="590" t="s">
        <v>485</v>
      </c>
      <c r="B128" s="543" t="s">
        <v>486</v>
      </c>
      <c r="C128" s="586">
        <v>187681</v>
      </c>
    </row>
    <row r="129" spans="1:3" x14ac:dyDescent="0.3">
      <c r="A129" s="590" t="s">
        <v>571</v>
      </c>
      <c r="B129" s="543" t="s">
        <v>572</v>
      </c>
      <c r="C129" s="586">
        <v>21955</v>
      </c>
    </row>
    <row r="130" spans="1:3" x14ac:dyDescent="0.3">
      <c r="A130" s="590" t="s">
        <v>549</v>
      </c>
      <c r="B130" s="543" t="s">
        <v>550</v>
      </c>
      <c r="C130" s="586">
        <v>40894</v>
      </c>
    </row>
    <row r="131" spans="1:3" x14ac:dyDescent="0.3">
      <c r="A131" s="590" t="s">
        <v>469</v>
      </c>
      <c r="B131" s="543" t="s">
        <v>470</v>
      </c>
      <c r="C131" s="586">
        <v>1947830</v>
      </c>
    </row>
    <row r="132" spans="1:3" ht="31.2" x14ac:dyDescent="0.3">
      <c r="A132" s="590" t="s">
        <v>471</v>
      </c>
      <c r="B132" s="543" t="s">
        <v>472</v>
      </c>
      <c r="C132" s="586">
        <v>1156351</v>
      </c>
    </row>
    <row r="133" spans="1:3" ht="31.2" x14ac:dyDescent="0.3">
      <c r="A133" s="590" t="s">
        <v>529</v>
      </c>
      <c r="B133" s="543" t="s">
        <v>530</v>
      </c>
      <c r="C133" s="586">
        <v>228871</v>
      </c>
    </row>
    <row r="134" spans="1:3" x14ac:dyDescent="0.3">
      <c r="A134" s="590" t="s">
        <v>473</v>
      </c>
      <c r="B134" s="543" t="s">
        <v>474</v>
      </c>
      <c r="C134" s="586">
        <v>374168</v>
      </c>
    </row>
    <row r="135" spans="1:3" x14ac:dyDescent="0.3">
      <c r="A135" s="590" t="s">
        <v>475</v>
      </c>
      <c r="B135" s="543" t="s">
        <v>476</v>
      </c>
      <c r="C135" s="586">
        <v>188440</v>
      </c>
    </row>
    <row r="136" spans="1:3" x14ac:dyDescent="0.3">
      <c r="A136" s="590" t="s">
        <v>487</v>
      </c>
      <c r="B136" s="543" t="s">
        <v>488</v>
      </c>
      <c r="C136" s="586">
        <v>4330797</v>
      </c>
    </row>
    <row r="137" spans="1:3" x14ac:dyDescent="0.3">
      <c r="A137" s="590" t="s">
        <v>510</v>
      </c>
      <c r="B137" s="543" t="s">
        <v>511</v>
      </c>
      <c r="C137" s="586">
        <v>1250000</v>
      </c>
    </row>
    <row r="138" spans="1:3" x14ac:dyDescent="0.3">
      <c r="A138" s="590" t="s">
        <v>512</v>
      </c>
      <c r="B138" s="543" t="s">
        <v>513</v>
      </c>
      <c r="C138" s="586">
        <v>263725</v>
      </c>
    </row>
    <row r="139" spans="1:3" x14ac:dyDescent="0.3">
      <c r="A139" s="590" t="s">
        <v>551</v>
      </c>
      <c r="B139" s="543" t="s">
        <v>552</v>
      </c>
      <c r="C139" s="586">
        <v>2276</v>
      </c>
    </row>
    <row r="140" spans="1:3" x14ac:dyDescent="0.3">
      <c r="A140" s="590" t="s">
        <v>489</v>
      </c>
      <c r="B140" s="543" t="s">
        <v>490</v>
      </c>
      <c r="C140" s="586">
        <v>400000</v>
      </c>
    </row>
    <row r="141" spans="1:3" x14ac:dyDescent="0.3">
      <c r="A141" s="590" t="s">
        <v>491</v>
      </c>
      <c r="B141" s="543" t="s">
        <v>492</v>
      </c>
      <c r="C141" s="586">
        <v>1100000</v>
      </c>
    </row>
    <row r="142" spans="1:3" x14ac:dyDescent="0.3">
      <c r="A142" s="590" t="s">
        <v>493</v>
      </c>
      <c r="B142" s="543" t="s">
        <v>494</v>
      </c>
      <c r="C142" s="586">
        <v>380000</v>
      </c>
    </row>
    <row r="143" spans="1:3" x14ac:dyDescent="0.3">
      <c r="A143" s="590" t="s">
        <v>495</v>
      </c>
      <c r="B143" s="543" t="s">
        <v>496</v>
      </c>
      <c r="C143" s="586">
        <v>250000</v>
      </c>
    </row>
    <row r="144" spans="1:3" x14ac:dyDescent="0.3">
      <c r="A144" s="590" t="s">
        <v>514</v>
      </c>
      <c r="B144" s="543" t="s">
        <v>515</v>
      </c>
      <c r="C144" s="586">
        <v>40</v>
      </c>
    </row>
    <row r="145" spans="1:3" x14ac:dyDescent="0.3">
      <c r="A145" s="590" t="s">
        <v>516</v>
      </c>
      <c r="B145" s="543" t="s">
        <v>517</v>
      </c>
      <c r="C145" s="586">
        <v>6820</v>
      </c>
    </row>
    <row r="146" spans="1:3" x14ac:dyDescent="0.3">
      <c r="A146" s="590" t="s">
        <v>573</v>
      </c>
      <c r="B146" s="543" t="s">
        <v>574</v>
      </c>
      <c r="C146" s="586">
        <v>1954</v>
      </c>
    </row>
    <row r="147" spans="1:3" x14ac:dyDescent="0.3">
      <c r="A147" s="590" t="s">
        <v>497</v>
      </c>
      <c r="B147" s="543" t="s">
        <v>498</v>
      </c>
      <c r="C147" s="586">
        <v>675982</v>
      </c>
    </row>
    <row r="148" spans="1:3" x14ac:dyDescent="0.3">
      <c r="A148" s="590" t="s">
        <v>531</v>
      </c>
      <c r="B148" s="543" t="s">
        <v>532</v>
      </c>
      <c r="C148" s="586">
        <v>79756</v>
      </c>
    </row>
    <row r="149" spans="1:3" ht="31.2" x14ac:dyDescent="0.3">
      <c r="A149" s="590" t="s">
        <v>575</v>
      </c>
      <c r="B149" s="543" t="s">
        <v>576</v>
      </c>
      <c r="C149" s="586">
        <v>151</v>
      </c>
    </row>
    <row r="150" spans="1:3" ht="31.2" x14ac:dyDescent="0.3">
      <c r="A150" s="590" t="s">
        <v>533</v>
      </c>
      <c r="B150" s="543" t="s">
        <v>534</v>
      </c>
      <c r="C150" s="586">
        <v>79605</v>
      </c>
    </row>
    <row r="151" spans="1:3" x14ac:dyDescent="0.3">
      <c r="A151" s="587" t="s">
        <v>461</v>
      </c>
      <c r="B151" s="544"/>
      <c r="C151" s="586">
        <v>16486169</v>
      </c>
    </row>
    <row r="152" spans="1:3" x14ac:dyDescent="0.3">
      <c r="A152" s="590"/>
      <c r="B152" s="543"/>
      <c r="C152" s="586"/>
    </row>
    <row r="153" spans="1:3" x14ac:dyDescent="0.3">
      <c r="A153" s="590" t="s">
        <v>499</v>
      </c>
      <c r="B153" s="543" t="s">
        <v>500</v>
      </c>
      <c r="C153" s="586">
        <v>0</v>
      </c>
    </row>
    <row r="154" spans="1:3" x14ac:dyDescent="0.3">
      <c r="A154" s="590" t="s">
        <v>501</v>
      </c>
      <c r="B154" s="543" t="s">
        <v>502</v>
      </c>
      <c r="C154" s="586">
        <v>102082</v>
      </c>
    </row>
    <row r="155" spans="1:3" x14ac:dyDescent="0.3">
      <c r="A155" s="590" t="s">
        <v>503</v>
      </c>
      <c r="B155" s="543" t="s">
        <v>504</v>
      </c>
      <c r="C155" s="586">
        <v>28241</v>
      </c>
    </row>
    <row r="156" spans="1:3" x14ac:dyDescent="0.3">
      <c r="A156" s="590" t="s">
        <v>535</v>
      </c>
      <c r="B156" s="543" t="s">
        <v>536</v>
      </c>
      <c r="C156" s="586">
        <v>73841</v>
      </c>
    </row>
    <row r="157" spans="1:3" x14ac:dyDescent="0.3">
      <c r="A157" s="587" t="s">
        <v>505</v>
      </c>
      <c r="B157" s="544"/>
      <c r="C157" s="586">
        <v>102082</v>
      </c>
    </row>
    <row r="158" spans="1:3" x14ac:dyDescent="0.3">
      <c r="A158" s="590"/>
      <c r="B158" s="543"/>
      <c r="C158" s="586"/>
    </row>
    <row r="159" spans="1:3" x14ac:dyDescent="0.3">
      <c r="A159" s="587" t="s">
        <v>537</v>
      </c>
      <c r="B159" s="587"/>
      <c r="C159" s="586">
        <v>16588251</v>
      </c>
    </row>
    <row r="160" spans="1:3" x14ac:dyDescent="0.3">
      <c r="A160" s="590"/>
      <c r="B160" s="545"/>
      <c r="C160" s="586"/>
    </row>
    <row r="161" spans="1:3" x14ac:dyDescent="0.3">
      <c r="A161" s="587" t="s">
        <v>538</v>
      </c>
      <c r="B161" s="544"/>
      <c r="C161" s="585"/>
    </row>
    <row r="162" spans="1:3" ht="31.2" x14ac:dyDescent="0.3">
      <c r="A162" s="590" t="s">
        <v>464</v>
      </c>
      <c r="B162" s="543" t="s">
        <v>377</v>
      </c>
      <c r="C162" s="586">
        <v>327967</v>
      </c>
    </row>
    <row r="163" spans="1:3" x14ac:dyDescent="0.3">
      <c r="A163" s="590" t="s">
        <v>465</v>
      </c>
      <c r="B163" s="543" t="s">
        <v>466</v>
      </c>
      <c r="C163" s="586">
        <v>327967</v>
      </c>
    </row>
    <row r="164" spans="1:3" x14ac:dyDescent="0.3">
      <c r="A164" s="590" t="s">
        <v>457</v>
      </c>
      <c r="B164" s="543" t="s">
        <v>458</v>
      </c>
      <c r="C164" s="586">
        <v>12363</v>
      </c>
    </row>
    <row r="165" spans="1:3" ht="31.2" x14ac:dyDescent="0.3">
      <c r="A165" s="590" t="s">
        <v>485</v>
      </c>
      <c r="B165" s="543" t="s">
        <v>486</v>
      </c>
      <c r="C165" s="586">
        <v>8722</v>
      </c>
    </row>
    <row r="166" spans="1:3" x14ac:dyDescent="0.3">
      <c r="A166" s="590" t="s">
        <v>571</v>
      </c>
      <c r="B166" s="543" t="s">
        <v>572</v>
      </c>
      <c r="C166" s="586">
        <v>2282</v>
      </c>
    </row>
    <row r="167" spans="1:3" x14ac:dyDescent="0.3">
      <c r="A167" s="590" t="s">
        <v>549</v>
      </c>
      <c r="B167" s="543" t="s">
        <v>550</v>
      </c>
      <c r="C167" s="586">
        <v>1359</v>
      </c>
    </row>
    <row r="168" spans="1:3" x14ac:dyDescent="0.3">
      <c r="A168" s="590" t="s">
        <v>469</v>
      </c>
      <c r="B168" s="543" t="s">
        <v>470</v>
      </c>
      <c r="C168" s="586">
        <v>47140</v>
      </c>
    </row>
    <row r="169" spans="1:3" ht="31.2" x14ac:dyDescent="0.3">
      <c r="A169" s="590" t="s">
        <v>471</v>
      </c>
      <c r="B169" s="543" t="s">
        <v>472</v>
      </c>
      <c r="C169" s="586">
        <v>22512</v>
      </c>
    </row>
    <row r="170" spans="1:3" ht="31.2" x14ac:dyDescent="0.3">
      <c r="A170" s="590" t="s">
        <v>529</v>
      </c>
      <c r="B170" s="543" t="s">
        <v>530</v>
      </c>
      <c r="C170" s="586">
        <v>8473</v>
      </c>
    </row>
    <row r="171" spans="1:3" x14ac:dyDescent="0.3">
      <c r="A171" s="590" t="s">
        <v>473</v>
      </c>
      <c r="B171" s="543" t="s">
        <v>474</v>
      </c>
      <c r="C171" s="586">
        <v>10634</v>
      </c>
    </row>
    <row r="172" spans="1:3" x14ac:dyDescent="0.3">
      <c r="A172" s="590" t="s">
        <v>475</v>
      </c>
      <c r="B172" s="543" t="s">
        <v>476</v>
      </c>
      <c r="C172" s="586">
        <v>5521</v>
      </c>
    </row>
    <row r="173" spans="1:3" x14ac:dyDescent="0.3">
      <c r="A173" s="590" t="s">
        <v>487</v>
      </c>
      <c r="B173" s="543" t="s">
        <v>488</v>
      </c>
      <c r="C173" s="586">
        <v>214827</v>
      </c>
    </row>
    <row r="174" spans="1:3" x14ac:dyDescent="0.3">
      <c r="A174" s="590" t="s">
        <v>510</v>
      </c>
      <c r="B174" s="543" t="s">
        <v>511</v>
      </c>
      <c r="C174" s="586">
        <v>9200</v>
      </c>
    </row>
    <row r="175" spans="1:3" x14ac:dyDescent="0.3">
      <c r="A175" s="590" t="s">
        <v>551</v>
      </c>
      <c r="B175" s="543" t="s">
        <v>552</v>
      </c>
      <c r="C175" s="586">
        <v>2000</v>
      </c>
    </row>
    <row r="176" spans="1:3" x14ac:dyDescent="0.3">
      <c r="A176" s="590" t="s">
        <v>489</v>
      </c>
      <c r="B176" s="543" t="s">
        <v>490</v>
      </c>
      <c r="C176" s="586">
        <v>100</v>
      </c>
    </row>
    <row r="177" spans="1:3" x14ac:dyDescent="0.3">
      <c r="A177" s="590" t="s">
        <v>493</v>
      </c>
      <c r="B177" s="543" t="s">
        <v>494</v>
      </c>
      <c r="C177" s="586">
        <v>1000</v>
      </c>
    </row>
    <row r="178" spans="1:3" x14ac:dyDescent="0.3">
      <c r="A178" s="590" t="s">
        <v>497</v>
      </c>
      <c r="B178" s="543" t="s">
        <v>498</v>
      </c>
      <c r="C178" s="586">
        <v>202527</v>
      </c>
    </row>
    <row r="179" spans="1:3" x14ac:dyDescent="0.3">
      <c r="A179" s="587" t="s">
        <v>461</v>
      </c>
      <c r="B179" s="544"/>
      <c r="C179" s="586">
        <v>602297</v>
      </c>
    </row>
    <row r="180" spans="1:3" x14ac:dyDescent="0.3">
      <c r="A180" s="590"/>
      <c r="B180" s="543"/>
      <c r="C180" s="586"/>
    </row>
    <row r="181" spans="1:3" x14ac:dyDescent="0.3">
      <c r="A181" s="587" t="s">
        <v>539</v>
      </c>
      <c r="B181" s="587"/>
      <c r="C181" s="586">
        <v>602297</v>
      </c>
    </row>
    <row r="182" spans="1:3" x14ac:dyDescent="0.3">
      <c r="A182" s="590"/>
      <c r="B182" s="545"/>
      <c r="C182" s="586"/>
    </row>
    <row r="183" spans="1:3" x14ac:dyDescent="0.3">
      <c r="A183" s="587" t="s">
        <v>540</v>
      </c>
      <c r="B183" s="544"/>
      <c r="C183" s="585"/>
    </row>
    <row r="184" spans="1:3" ht="31.2" x14ac:dyDescent="0.3">
      <c r="A184" s="590" t="s">
        <v>464</v>
      </c>
      <c r="B184" s="543" t="s">
        <v>377</v>
      </c>
      <c r="C184" s="586">
        <v>19035813</v>
      </c>
    </row>
    <row r="185" spans="1:3" x14ac:dyDescent="0.3">
      <c r="A185" s="590" t="s">
        <v>465</v>
      </c>
      <c r="B185" s="543" t="s">
        <v>466</v>
      </c>
      <c r="C185" s="586">
        <v>19035813</v>
      </c>
    </row>
    <row r="186" spans="1:3" x14ac:dyDescent="0.3">
      <c r="A186" s="590" t="s">
        <v>457</v>
      </c>
      <c r="B186" s="543" t="s">
        <v>458</v>
      </c>
      <c r="C186" s="586">
        <v>885769</v>
      </c>
    </row>
    <row r="187" spans="1:3" x14ac:dyDescent="0.3">
      <c r="A187" s="590" t="s">
        <v>483</v>
      </c>
      <c r="B187" s="543" t="s">
        <v>484</v>
      </c>
      <c r="C187" s="586">
        <v>71462</v>
      </c>
    </row>
    <row r="188" spans="1:3" ht="31.2" x14ac:dyDescent="0.3">
      <c r="A188" s="590" t="s">
        <v>485</v>
      </c>
      <c r="B188" s="543" t="s">
        <v>486</v>
      </c>
      <c r="C188" s="586">
        <v>679400</v>
      </c>
    </row>
    <row r="189" spans="1:3" x14ac:dyDescent="0.3">
      <c r="A189" s="590" t="s">
        <v>571</v>
      </c>
      <c r="B189" s="543" t="s">
        <v>572</v>
      </c>
      <c r="C189" s="586">
        <v>59317</v>
      </c>
    </row>
    <row r="190" spans="1:3" x14ac:dyDescent="0.3">
      <c r="A190" s="590" t="s">
        <v>549</v>
      </c>
      <c r="B190" s="543" t="s">
        <v>550</v>
      </c>
      <c r="C190" s="586">
        <v>75590</v>
      </c>
    </row>
    <row r="191" spans="1:3" x14ac:dyDescent="0.3">
      <c r="A191" s="590" t="s">
        <v>469</v>
      </c>
      <c r="B191" s="543" t="s">
        <v>470</v>
      </c>
      <c r="C191" s="586">
        <v>4205403</v>
      </c>
    </row>
    <row r="192" spans="1:3" ht="31.2" x14ac:dyDescent="0.3">
      <c r="A192" s="590" t="s">
        <v>471</v>
      </c>
      <c r="B192" s="543" t="s">
        <v>472</v>
      </c>
      <c r="C192" s="586">
        <v>2131372</v>
      </c>
    </row>
    <row r="193" spans="1:3" ht="31.2" x14ac:dyDescent="0.3">
      <c r="A193" s="590" t="s">
        <v>529</v>
      </c>
      <c r="B193" s="543" t="s">
        <v>530</v>
      </c>
      <c r="C193" s="586">
        <v>692518</v>
      </c>
    </row>
    <row r="194" spans="1:3" x14ac:dyDescent="0.3">
      <c r="A194" s="590" t="s">
        <v>473</v>
      </c>
      <c r="B194" s="543" t="s">
        <v>474</v>
      </c>
      <c r="C194" s="586">
        <v>899830</v>
      </c>
    </row>
    <row r="195" spans="1:3" x14ac:dyDescent="0.3">
      <c r="A195" s="590" t="s">
        <v>475</v>
      </c>
      <c r="B195" s="543" t="s">
        <v>476</v>
      </c>
      <c r="C195" s="586">
        <v>481683</v>
      </c>
    </row>
    <row r="196" spans="1:3" x14ac:dyDescent="0.3">
      <c r="A196" s="590" t="s">
        <v>487</v>
      </c>
      <c r="B196" s="543" t="s">
        <v>488</v>
      </c>
      <c r="C196" s="586">
        <v>7142752</v>
      </c>
    </row>
    <row r="197" spans="1:3" x14ac:dyDescent="0.3">
      <c r="A197" s="590" t="s">
        <v>510</v>
      </c>
      <c r="B197" s="543" t="s">
        <v>511</v>
      </c>
      <c r="C197" s="586">
        <v>254446</v>
      </c>
    </row>
    <row r="198" spans="1:3" x14ac:dyDescent="0.3">
      <c r="A198" s="590" t="s">
        <v>559</v>
      </c>
      <c r="B198" s="543" t="s">
        <v>560</v>
      </c>
      <c r="C198" s="586">
        <v>129</v>
      </c>
    </row>
    <row r="199" spans="1:3" x14ac:dyDescent="0.3">
      <c r="A199" s="590" t="s">
        <v>512</v>
      </c>
      <c r="B199" s="543" t="s">
        <v>513</v>
      </c>
      <c r="C199" s="586">
        <v>31929</v>
      </c>
    </row>
    <row r="200" spans="1:3" x14ac:dyDescent="0.3">
      <c r="A200" s="590" t="s">
        <v>551</v>
      </c>
      <c r="B200" s="543" t="s">
        <v>552</v>
      </c>
      <c r="C200" s="586">
        <v>166157</v>
      </c>
    </row>
    <row r="201" spans="1:3" x14ac:dyDescent="0.3">
      <c r="A201" s="590" t="s">
        <v>489</v>
      </c>
      <c r="B201" s="543" t="s">
        <v>490</v>
      </c>
      <c r="C201" s="586">
        <v>266544</v>
      </c>
    </row>
    <row r="202" spans="1:3" x14ac:dyDescent="0.3">
      <c r="A202" s="590" t="s">
        <v>491</v>
      </c>
      <c r="B202" s="543" t="s">
        <v>492</v>
      </c>
      <c r="C202" s="586">
        <v>558165</v>
      </c>
    </row>
    <row r="203" spans="1:3" x14ac:dyDescent="0.3">
      <c r="A203" s="590" t="s">
        <v>493</v>
      </c>
      <c r="B203" s="543" t="s">
        <v>494</v>
      </c>
      <c r="C203" s="586">
        <v>396456</v>
      </c>
    </row>
    <row r="204" spans="1:3" x14ac:dyDescent="0.3">
      <c r="A204" s="590" t="s">
        <v>495</v>
      </c>
      <c r="B204" s="543" t="s">
        <v>496</v>
      </c>
      <c r="C204" s="586">
        <v>82238</v>
      </c>
    </row>
    <row r="205" spans="1:3" x14ac:dyDescent="0.3">
      <c r="A205" s="590" t="s">
        <v>514</v>
      </c>
      <c r="B205" s="543" t="s">
        <v>515</v>
      </c>
      <c r="C205" s="586">
        <v>20091</v>
      </c>
    </row>
    <row r="206" spans="1:3" x14ac:dyDescent="0.3">
      <c r="A206" s="590" t="s">
        <v>661</v>
      </c>
      <c r="B206" s="543" t="s">
        <v>662</v>
      </c>
      <c r="C206" s="586">
        <v>21947</v>
      </c>
    </row>
    <row r="207" spans="1:3" x14ac:dyDescent="0.3">
      <c r="A207" s="590" t="s">
        <v>516</v>
      </c>
      <c r="B207" s="543" t="s">
        <v>517</v>
      </c>
      <c r="C207" s="586">
        <v>3654</v>
      </c>
    </row>
    <row r="208" spans="1:3" ht="31.2" x14ac:dyDescent="0.3">
      <c r="A208" s="590" t="s">
        <v>553</v>
      </c>
      <c r="B208" s="543" t="s">
        <v>554</v>
      </c>
      <c r="C208" s="586">
        <v>15176</v>
      </c>
    </row>
    <row r="209" spans="1:3" x14ac:dyDescent="0.3">
      <c r="A209" s="590" t="s">
        <v>573</v>
      </c>
      <c r="B209" s="543" t="s">
        <v>574</v>
      </c>
      <c r="C209" s="586">
        <v>8911</v>
      </c>
    </row>
    <row r="210" spans="1:3" x14ac:dyDescent="0.3">
      <c r="A210" s="590" t="s">
        <v>497</v>
      </c>
      <c r="B210" s="543" t="s">
        <v>498</v>
      </c>
      <c r="C210" s="586">
        <v>5316909</v>
      </c>
    </row>
    <row r="211" spans="1:3" x14ac:dyDescent="0.3">
      <c r="A211" s="590" t="s">
        <v>531</v>
      </c>
      <c r="B211" s="543" t="s">
        <v>532</v>
      </c>
      <c r="C211" s="586">
        <v>169541</v>
      </c>
    </row>
    <row r="212" spans="1:3" ht="31.2" x14ac:dyDescent="0.3">
      <c r="A212" s="590" t="s">
        <v>575</v>
      </c>
      <c r="B212" s="543" t="s">
        <v>576</v>
      </c>
      <c r="C212" s="586">
        <v>42</v>
      </c>
    </row>
    <row r="213" spans="1:3" ht="31.2" x14ac:dyDescent="0.3">
      <c r="A213" s="590" t="s">
        <v>533</v>
      </c>
      <c r="B213" s="543" t="s">
        <v>534</v>
      </c>
      <c r="C213" s="586">
        <v>169499</v>
      </c>
    </row>
    <row r="214" spans="1:3" x14ac:dyDescent="0.3">
      <c r="A214" s="590" t="s">
        <v>541</v>
      </c>
      <c r="B214" s="543" t="s">
        <v>424</v>
      </c>
      <c r="C214" s="586">
        <v>472152</v>
      </c>
    </row>
    <row r="215" spans="1:3" x14ac:dyDescent="0.3">
      <c r="A215" s="590" t="s">
        <v>590</v>
      </c>
      <c r="B215" s="543" t="s">
        <v>591</v>
      </c>
      <c r="C215" s="586">
        <v>44882</v>
      </c>
    </row>
    <row r="216" spans="1:3" x14ac:dyDescent="0.3">
      <c r="A216" s="590" t="s">
        <v>620</v>
      </c>
      <c r="B216" s="543" t="s">
        <v>621</v>
      </c>
      <c r="C216" s="586">
        <v>44882</v>
      </c>
    </row>
    <row r="217" spans="1:3" x14ac:dyDescent="0.3">
      <c r="A217" s="587" t="s">
        <v>461</v>
      </c>
      <c r="B217" s="544"/>
      <c r="C217" s="586">
        <v>31956312</v>
      </c>
    </row>
    <row r="218" spans="1:3" x14ac:dyDescent="0.3">
      <c r="A218" s="590"/>
      <c r="B218" s="543"/>
      <c r="C218" s="586"/>
    </row>
    <row r="219" spans="1:3" x14ac:dyDescent="0.3">
      <c r="A219" s="590" t="s">
        <v>542</v>
      </c>
      <c r="B219" s="543" t="s">
        <v>543</v>
      </c>
      <c r="C219" s="586">
        <v>1574317</v>
      </c>
    </row>
    <row r="220" spans="1:3" x14ac:dyDescent="0.3">
      <c r="A220" s="590" t="s">
        <v>544</v>
      </c>
      <c r="B220" s="543" t="s">
        <v>545</v>
      </c>
      <c r="C220" s="586">
        <v>1574317</v>
      </c>
    </row>
    <row r="221" spans="1:3" x14ac:dyDescent="0.3">
      <c r="A221" s="587" t="s">
        <v>546</v>
      </c>
      <c r="B221" s="544"/>
      <c r="C221" s="586">
        <v>1574317</v>
      </c>
    </row>
    <row r="222" spans="1:3" x14ac:dyDescent="0.3">
      <c r="A222" s="590"/>
      <c r="B222" s="543"/>
      <c r="C222" s="586"/>
    </row>
    <row r="223" spans="1:3" x14ac:dyDescent="0.3">
      <c r="A223" s="590" t="s">
        <v>499</v>
      </c>
      <c r="B223" s="543" t="s">
        <v>500</v>
      </c>
      <c r="C223" s="586">
        <v>544744</v>
      </c>
    </row>
    <row r="224" spans="1:3" x14ac:dyDescent="0.3">
      <c r="A224" s="590" t="s">
        <v>501</v>
      </c>
      <c r="B224" s="543" t="s">
        <v>502</v>
      </c>
      <c r="C224" s="586">
        <v>65429</v>
      </c>
    </row>
    <row r="225" spans="1:3" x14ac:dyDescent="0.3">
      <c r="A225" s="590" t="s">
        <v>577</v>
      </c>
      <c r="B225" s="543" t="s">
        <v>578</v>
      </c>
      <c r="C225" s="586">
        <v>17518</v>
      </c>
    </row>
    <row r="226" spans="1:3" x14ac:dyDescent="0.3">
      <c r="A226" s="590" t="s">
        <v>503</v>
      </c>
      <c r="B226" s="543" t="s">
        <v>504</v>
      </c>
      <c r="C226" s="586">
        <v>39597</v>
      </c>
    </row>
    <row r="227" spans="1:3" x14ac:dyDescent="0.3">
      <c r="A227" s="590" t="s">
        <v>535</v>
      </c>
      <c r="B227" s="543" t="s">
        <v>536</v>
      </c>
      <c r="C227" s="586">
        <v>8314</v>
      </c>
    </row>
    <row r="228" spans="1:3" x14ac:dyDescent="0.3">
      <c r="A228" s="590" t="s">
        <v>637</v>
      </c>
      <c r="B228" s="543" t="s">
        <v>638</v>
      </c>
      <c r="C228" s="586">
        <v>300</v>
      </c>
    </row>
    <row r="229" spans="1:3" x14ac:dyDescent="0.3">
      <c r="A229" s="590" t="s">
        <v>639</v>
      </c>
      <c r="B229" s="543" t="s">
        <v>640</v>
      </c>
      <c r="C229" s="586">
        <v>300</v>
      </c>
    </row>
    <row r="230" spans="1:3" x14ac:dyDescent="0.3">
      <c r="A230" s="587" t="s">
        <v>505</v>
      </c>
      <c r="B230" s="544"/>
      <c r="C230" s="586">
        <v>610473</v>
      </c>
    </row>
    <row r="231" spans="1:3" x14ac:dyDescent="0.3">
      <c r="A231" s="590"/>
      <c r="B231" s="543"/>
      <c r="C231" s="586"/>
    </row>
    <row r="232" spans="1:3" ht="31.2" x14ac:dyDescent="0.3">
      <c r="A232" s="587" t="s">
        <v>547</v>
      </c>
      <c r="B232" s="587"/>
      <c r="C232" s="586">
        <v>34141102</v>
      </c>
    </row>
    <row r="233" spans="1:3" x14ac:dyDescent="0.3">
      <c r="A233" s="590"/>
      <c r="B233" s="545"/>
      <c r="C233" s="586"/>
    </row>
    <row r="234" spans="1:3" x14ac:dyDescent="0.3">
      <c r="A234" s="587" t="s">
        <v>548</v>
      </c>
      <c r="B234" s="544"/>
      <c r="C234" s="585"/>
    </row>
    <row r="235" spans="1:3" ht="31.2" x14ac:dyDescent="0.3">
      <c r="A235" s="590" t="s">
        <v>464</v>
      </c>
      <c r="B235" s="543" t="s">
        <v>377</v>
      </c>
      <c r="C235" s="586">
        <v>1317711</v>
      </c>
    </row>
    <row r="236" spans="1:3" x14ac:dyDescent="0.3">
      <c r="A236" s="590" t="s">
        <v>465</v>
      </c>
      <c r="B236" s="543" t="s">
        <v>466</v>
      </c>
      <c r="C236" s="586">
        <v>1317711</v>
      </c>
    </row>
    <row r="237" spans="1:3" x14ac:dyDescent="0.3">
      <c r="A237" s="590" t="s">
        <v>457</v>
      </c>
      <c r="B237" s="543" t="s">
        <v>458</v>
      </c>
      <c r="C237" s="586">
        <v>46682</v>
      </c>
    </row>
    <row r="238" spans="1:3" x14ac:dyDescent="0.3">
      <c r="A238" s="590" t="s">
        <v>483</v>
      </c>
      <c r="B238" s="543" t="s">
        <v>484</v>
      </c>
      <c r="C238" s="586">
        <v>1526</v>
      </c>
    </row>
    <row r="239" spans="1:3" ht="31.2" x14ac:dyDescent="0.3">
      <c r="A239" s="590" t="s">
        <v>485</v>
      </c>
      <c r="B239" s="543" t="s">
        <v>486</v>
      </c>
      <c r="C239" s="586">
        <v>38856</v>
      </c>
    </row>
    <row r="240" spans="1:3" x14ac:dyDescent="0.3">
      <c r="A240" s="590" t="s">
        <v>549</v>
      </c>
      <c r="B240" s="543" t="s">
        <v>550</v>
      </c>
      <c r="C240" s="586">
        <v>6300</v>
      </c>
    </row>
    <row r="241" spans="1:3" x14ac:dyDescent="0.3">
      <c r="A241" s="590" t="s">
        <v>469</v>
      </c>
      <c r="B241" s="543" t="s">
        <v>470</v>
      </c>
      <c r="C241" s="586">
        <v>260300</v>
      </c>
    </row>
    <row r="242" spans="1:3" ht="31.2" x14ac:dyDescent="0.3">
      <c r="A242" s="590" t="s">
        <v>471</v>
      </c>
      <c r="B242" s="543" t="s">
        <v>472</v>
      </c>
      <c r="C242" s="586">
        <v>132200</v>
      </c>
    </row>
    <row r="243" spans="1:3" ht="31.2" x14ac:dyDescent="0.3">
      <c r="A243" s="590" t="s">
        <v>529</v>
      </c>
      <c r="B243" s="543" t="s">
        <v>530</v>
      </c>
      <c r="C243" s="586">
        <v>43400</v>
      </c>
    </row>
    <row r="244" spans="1:3" x14ac:dyDescent="0.3">
      <c r="A244" s="590" t="s">
        <v>473</v>
      </c>
      <c r="B244" s="543" t="s">
        <v>474</v>
      </c>
      <c r="C244" s="586">
        <v>54800</v>
      </c>
    </row>
    <row r="245" spans="1:3" x14ac:dyDescent="0.3">
      <c r="A245" s="590" t="s">
        <v>475</v>
      </c>
      <c r="B245" s="543" t="s">
        <v>476</v>
      </c>
      <c r="C245" s="586">
        <v>29900</v>
      </c>
    </row>
    <row r="246" spans="1:3" x14ac:dyDescent="0.3">
      <c r="A246" s="590" t="s">
        <v>487</v>
      </c>
      <c r="B246" s="543" t="s">
        <v>488</v>
      </c>
      <c r="C246" s="586">
        <v>253830</v>
      </c>
    </row>
    <row r="247" spans="1:3" x14ac:dyDescent="0.3">
      <c r="A247" s="590" t="s">
        <v>510</v>
      </c>
      <c r="B247" s="543" t="s">
        <v>511</v>
      </c>
      <c r="C247" s="586">
        <v>21000</v>
      </c>
    </row>
    <row r="248" spans="1:3" x14ac:dyDescent="0.3">
      <c r="A248" s="590" t="s">
        <v>512</v>
      </c>
      <c r="B248" s="543" t="s">
        <v>513</v>
      </c>
      <c r="C248" s="586">
        <v>3250</v>
      </c>
    </row>
    <row r="249" spans="1:3" x14ac:dyDescent="0.3">
      <c r="A249" s="590" t="s">
        <v>551</v>
      </c>
      <c r="B249" s="543" t="s">
        <v>552</v>
      </c>
      <c r="C249" s="586">
        <v>4595</v>
      </c>
    </row>
    <row r="250" spans="1:3" x14ac:dyDescent="0.3">
      <c r="A250" s="590" t="s">
        <v>489</v>
      </c>
      <c r="B250" s="543" t="s">
        <v>490</v>
      </c>
      <c r="C250" s="586">
        <v>5000</v>
      </c>
    </row>
    <row r="251" spans="1:3" x14ac:dyDescent="0.3">
      <c r="A251" s="590" t="s">
        <v>491</v>
      </c>
      <c r="B251" s="543" t="s">
        <v>492</v>
      </c>
      <c r="C251" s="586">
        <v>30000</v>
      </c>
    </row>
    <row r="252" spans="1:3" x14ac:dyDescent="0.3">
      <c r="A252" s="590" t="s">
        <v>493</v>
      </c>
      <c r="B252" s="543" t="s">
        <v>494</v>
      </c>
      <c r="C252" s="586">
        <v>21000</v>
      </c>
    </row>
    <row r="253" spans="1:3" x14ac:dyDescent="0.3">
      <c r="A253" s="590" t="s">
        <v>514</v>
      </c>
      <c r="B253" s="543" t="s">
        <v>515</v>
      </c>
      <c r="C253" s="586">
        <v>1000</v>
      </c>
    </row>
    <row r="254" spans="1:3" x14ac:dyDescent="0.3">
      <c r="A254" s="590" t="s">
        <v>516</v>
      </c>
      <c r="B254" s="543" t="s">
        <v>517</v>
      </c>
      <c r="C254" s="586">
        <v>1600</v>
      </c>
    </row>
    <row r="255" spans="1:3" ht="31.2" x14ac:dyDescent="0.3">
      <c r="A255" s="590" t="s">
        <v>553</v>
      </c>
      <c r="B255" s="543" t="s">
        <v>554</v>
      </c>
      <c r="C255" s="586">
        <v>21900</v>
      </c>
    </row>
    <row r="256" spans="1:3" x14ac:dyDescent="0.3">
      <c r="A256" s="590" t="s">
        <v>497</v>
      </c>
      <c r="B256" s="543" t="s">
        <v>498</v>
      </c>
      <c r="C256" s="586">
        <v>144485</v>
      </c>
    </row>
    <row r="257" spans="1:3" x14ac:dyDescent="0.3">
      <c r="A257" s="590" t="s">
        <v>531</v>
      </c>
      <c r="B257" s="543" t="s">
        <v>532</v>
      </c>
      <c r="C257" s="586">
        <v>11895</v>
      </c>
    </row>
    <row r="258" spans="1:3" ht="31.2" x14ac:dyDescent="0.3">
      <c r="A258" s="590" t="s">
        <v>533</v>
      </c>
      <c r="B258" s="543" t="s">
        <v>534</v>
      </c>
      <c r="C258" s="586">
        <v>11895</v>
      </c>
    </row>
    <row r="259" spans="1:3" x14ac:dyDescent="0.3">
      <c r="A259" s="590" t="s">
        <v>541</v>
      </c>
      <c r="B259" s="543" t="s">
        <v>424</v>
      </c>
      <c r="C259" s="586">
        <v>22622</v>
      </c>
    </row>
    <row r="260" spans="1:3" x14ac:dyDescent="0.3">
      <c r="A260" s="587" t="s">
        <v>461</v>
      </c>
      <c r="B260" s="544"/>
      <c r="C260" s="586">
        <v>1913040</v>
      </c>
    </row>
    <row r="261" spans="1:3" x14ac:dyDescent="0.3">
      <c r="A261" s="590"/>
      <c r="B261" s="543"/>
      <c r="C261" s="586"/>
    </row>
    <row r="262" spans="1:3" x14ac:dyDescent="0.3">
      <c r="A262" s="587" t="s">
        <v>555</v>
      </c>
      <c r="B262" s="587"/>
      <c r="C262" s="586">
        <v>1913040</v>
      </c>
    </row>
    <row r="263" spans="1:3" x14ac:dyDescent="0.3">
      <c r="A263" s="590"/>
      <c r="B263" s="545"/>
      <c r="C263" s="586"/>
    </row>
    <row r="264" spans="1:3" ht="31.2" x14ac:dyDescent="0.3">
      <c r="A264" s="587" t="s">
        <v>556</v>
      </c>
      <c r="B264" s="544"/>
      <c r="C264" s="585"/>
    </row>
    <row r="265" spans="1:3" ht="31.2" x14ac:dyDescent="0.3">
      <c r="A265" s="590" t="s">
        <v>464</v>
      </c>
      <c r="B265" s="543" t="s">
        <v>377</v>
      </c>
      <c r="C265" s="586">
        <v>1648572</v>
      </c>
    </row>
    <row r="266" spans="1:3" x14ac:dyDescent="0.3">
      <c r="A266" s="590" t="s">
        <v>465</v>
      </c>
      <c r="B266" s="543" t="s">
        <v>466</v>
      </c>
      <c r="C266" s="586">
        <v>1648572</v>
      </c>
    </row>
    <row r="267" spans="1:3" x14ac:dyDescent="0.3">
      <c r="A267" s="590" t="s">
        <v>457</v>
      </c>
      <c r="B267" s="543" t="s">
        <v>458</v>
      </c>
      <c r="C267" s="586">
        <v>49680</v>
      </c>
    </row>
    <row r="268" spans="1:3" x14ac:dyDescent="0.3">
      <c r="A268" s="590" t="s">
        <v>483</v>
      </c>
      <c r="B268" s="543" t="s">
        <v>484</v>
      </c>
      <c r="C268" s="586">
        <v>333</v>
      </c>
    </row>
    <row r="269" spans="1:3" ht="31.2" x14ac:dyDescent="0.3">
      <c r="A269" s="590" t="s">
        <v>485</v>
      </c>
      <c r="B269" s="543" t="s">
        <v>486</v>
      </c>
      <c r="C269" s="586">
        <v>42800</v>
      </c>
    </row>
    <row r="270" spans="1:3" x14ac:dyDescent="0.3">
      <c r="A270" s="590" t="s">
        <v>571</v>
      </c>
      <c r="B270" s="543" t="s">
        <v>572</v>
      </c>
      <c r="C270" s="586">
        <v>353</v>
      </c>
    </row>
    <row r="271" spans="1:3" x14ac:dyDescent="0.3">
      <c r="A271" s="590" t="s">
        <v>549</v>
      </c>
      <c r="B271" s="543" t="s">
        <v>550</v>
      </c>
      <c r="C271" s="586">
        <v>6194</v>
      </c>
    </row>
    <row r="272" spans="1:3" x14ac:dyDescent="0.3">
      <c r="A272" s="590" t="s">
        <v>469</v>
      </c>
      <c r="B272" s="543" t="s">
        <v>470</v>
      </c>
      <c r="C272" s="586">
        <v>231351</v>
      </c>
    </row>
    <row r="273" spans="1:3" ht="31.2" x14ac:dyDescent="0.3">
      <c r="A273" s="590" t="s">
        <v>471</v>
      </c>
      <c r="B273" s="543" t="s">
        <v>472</v>
      </c>
      <c r="C273" s="586">
        <v>115400</v>
      </c>
    </row>
    <row r="274" spans="1:3" ht="31.2" x14ac:dyDescent="0.3">
      <c r="A274" s="590" t="s">
        <v>529</v>
      </c>
      <c r="B274" s="543" t="s">
        <v>530</v>
      </c>
      <c r="C274" s="586">
        <v>40800</v>
      </c>
    </row>
    <row r="275" spans="1:3" x14ac:dyDescent="0.3">
      <c r="A275" s="590" t="s">
        <v>473</v>
      </c>
      <c r="B275" s="543" t="s">
        <v>474</v>
      </c>
      <c r="C275" s="586">
        <v>48000</v>
      </c>
    </row>
    <row r="276" spans="1:3" x14ac:dyDescent="0.3">
      <c r="A276" s="590" t="s">
        <v>475</v>
      </c>
      <c r="B276" s="543" t="s">
        <v>476</v>
      </c>
      <c r="C276" s="586">
        <v>27151</v>
      </c>
    </row>
    <row r="277" spans="1:3" x14ac:dyDescent="0.3">
      <c r="A277" s="590" t="s">
        <v>487</v>
      </c>
      <c r="B277" s="543" t="s">
        <v>488</v>
      </c>
      <c r="C277" s="586">
        <v>485245</v>
      </c>
    </row>
    <row r="278" spans="1:3" x14ac:dyDescent="0.3">
      <c r="A278" s="590" t="s">
        <v>512</v>
      </c>
      <c r="B278" s="543" t="s">
        <v>513</v>
      </c>
      <c r="C278" s="586">
        <v>420</v>
      </c>
    </row>
    <row r="279" spans="1:3" x14ac:dyDescent="0.3">
      <c r="A279" s="590" t="s">
        <v>551</v>
      </c>
      <c r="B279" s="543" t="s">
        <v>552</v>
      </c>
      <c r="C279" s="586">
        <v>388</v>
      </c>
    </row>
    <row r="280" spans="1:3" x14ac:dyDescent="0.3">
      <c r="A280" s="590" t="s">
        <v>489</v>
      </c>
      <c r="B280" s="543" t="s">
        <v>490</v>
      </c>
      <c r="C280" s="586">
        <v>29122</v>
      </c>
    </row>
    <row r="281" spans="1:3" x14ac:dyDescent="0.3">
      <c r="A281" s="590" t="s">
        <v>491</v>
      </c>
      <c r="B281" s="543" t="s">
        <v>492</v>
      </c>
      <c r="C281" s="586">
        <v>16337</v>
      </c>
    </row>
    <row r="282" spans="1:3" x14ac:dyDescent="0.3">
      <c r="A282" s="590" t="s">
        <v>493</v>
      </c>
      <c r="B282" s="543" t="s">
        <v>494</v>
      </c>
      <c r="C282" s="586">
        <v>14808</v>
      </c>
    </row>
    <row r="283" spans="1:3" x14ac:dyDescent="0.3">
      <c r="A283" s="590" t="s">
        <v>514</v>
      </c>
      <c r="B283" s="543" t="s">
        <v>515</v>
      </c>
      <c r="C283" s="586">
        <v>460</v>
      </c>
    </row>
    <row r="284" spans="1:3" x14ac:dyDescent="0.3">
      <c r="A284" s="590" t="s">
        <v>516</v>
      </c>
      <c r="B284" s="543" t="s">
        <v>517</v>
      </c>
      <c r="C284" s="586">
        <v>236</v>
      </c>
    </row>
    <row r="285" spans="1:3" x14ac:dyDescent="0.3">
      <c r="A285" s="590" t="s">
        <v>573</v>
      </c>
      <c r="B285" s="543" t="s">
        <v>574</v>
      </c>
      <c r="C285" s="586">
        <v>35</v>
      </c>
    </row>
    <row r="286" spans="1:3" x14ac:dyDescent="0.3">
      <c r="A286" s="590" t="s">
        <v>497</v>
      </c>
      <c r="B286" s="543" t="s">
        <v>498</v>
      </c>
      <c r="C286" s="586">
        <v>423439</v>
      </c>
    </row>
    <row r="287" spans="1:3" x14ac:dyDescent="0.3">
      <c r="A287" s="590" t="s">
        <v>531</v>
      </c>
      <c r="B287" s="543" t="s">
        <v>532</v>
      </c>
      <c r="C287" s="586">
        <v>9073</v>
      </c>
    </row>
    <row r="288" spans="1:3" ht="31.2" x14ac:dyDescent="0.3">
      <c r="A288" s="590" t="s">
        <v>533</v>
      </c>
      <c r="B288" s="543" t="s">
        <v>534</v>
      </c>
      <c r="C288" s="586">
        <v>9073</v>
      </c>
    </row>
    <row r="289" spans="1:3" x14ac:dyDescent="0.3">
      <c r="A289" s="590" t="s">
        <v>541</v>
      </c>
      <c r="B289" s="543" t="s">
        <v>424</v>
      </c>
      <c r="C289" s="586">
        <v>82006</v>
      </c>
    </row>
    <row r="290" spans="1:3" x14ac:dyDescent="0.3">
      <c r="A290" s="590" t="s">
        <v>590</v>
      </c>
      <c r="B290" s="543" t="s">
        <v>591</v>
      </c>
      <c r="C290" s="586">
        <v>73</v>
      </c>
    </row>
    <row r="291" spans="1:3" x14ac:dyDescent="0.3">
      <c r="A291" s="590" t="s">
        <v>620</v>
      </c>
      <c r="B291" s="543" t="s">
        <v>621</v>
      </c>
      <c r="C291" s="586">
        <v>73</v>
      </c>
    </row>
    <row r="292" spans="1:3" x14ac:dyDescent="0.3">
      <c r="A292" s="587" t="s">
        <v>461</v>
      </c>
      <c r="B292" s="544"/>
      <c r="C292" s="586">
        <v>2506000</v>
      </c>
    </row>
    <row r="293" spans="1:3" x14ac:dyDescent="0.3">
      <c r="A293" s="590"/>
      <c r="B293" s="543"/>
      <c r="C293" s="586"/>
    </row>
    <row r="294" spans="1:3" x14ac:dyDescent="0.3">
      <c r="A294" s="590" t="s">
        <v>501</v>
      </c>
      <c r="B294" s="543" t="s">
        <v>502</v>
      </c>
      <c r="C294" s="586">
        <v>38669</v>
      </c>
    </row>
    <row r="295" spans="1:3" x14ac:dyDescent="0.3">
      <c r="A295" s="590" t="s">
        <v>577</v>
      </c>
      <c r="B295" s="543" t="s">
        <v>578</v>
      </c>
      <c r="C295" s="586">
        <v>19773</v>
      </c>
    </row>
    <row r="296" spans="1:3" x14ac:dyDescent="0.3">
      <c r="A296" s="590" t="s">
        <v>503</v>
      </c>
      <c r="B296" s="543" t="s">
        <v>504</v>
      </c>
      <c r="C296" s="586">
        <v>18896</v>
      </c>
    </row>
    <row r="297" spans="1:3" x14ac:dyDescent="0.3">
      <c r="A297" s="590" t="s">
        <v>637</v>
      </c>
      <c r="B297" s="543" t="s">
        <v>638</v>
      </c>
      <c r="C297" s="586">
        <v>924</v>
      </c>
    </row>
    <row r="298" spans="1:3" x14ac:dyDescent="0.3">
      <c r="A298" s="590" t="s">
        <v>639</v>
      </c>
      <c r="B298" s="543" t="s">
        <v>640</v>
      </c>
      <c r="C298" s="586">
        <v>924</v>
      </c>
    </row>
    <row r="299" spans="1:3" x14ac:dyDescent="0.3">
      <c r="A299" s="587" t="s">
        <v>505</v>
      </c>
      <c r="B299" s="544"/>
      <c r="C299" s="586">
        <v>39593</v>
      </c>
    </row>
    <row r="300" spans="1:3" x14ac:dyDescent="0.3">
      <c r="A300" s="590"/>
      <c r="B300" s="543"/>
      <c r="C300" s="586"/>
    </row>
    <row r="301" spans="1:3" ht="31.2" x14ac:dyDescent="0.3">
      <c r="A301" s="587" t="s">
        <v>557</v>
      </c>
      <c r="B301" s="587"/>
      <c r="C301" s="586">
        <v>2545593</v>
      </c>
    </row>
    <row r="302" spans="1:3" x14ac:dyDescent="0.3">
      <c r="A302" s="590"/>
      <c r="B302" s="545"/>
      <c r="C302" s="586"/>
    </row>
    <row r="303" spans="1:3" x14ac:dyDescent="0.3">
      <c r="A303" s="587" t="s">
        <v>558</v>
      </c>
      <c r="B303" s="544"/>
      <c r="C303" s="585"/>
    </row>
    <row r="304" spans="1:3" ht="31.2" x14ac:dyDescent="0.3">
      <c r="A304" s="590" t="s">
        <v>464</v>
      </c>
      <c r="B304" s="543" t="s">
        <v>377</v>
      </c>
      <c r="C304" s="586">
        <v>358000</v>
      </c>
    </row>
    <row r="305" spans="1:3" x14ac:dyDescent="0.3">
      <c r="A305" s="590" t="s">
        <v>465</v>
      </c>
      <c r="B305" s="543" t="s">
        <v>466</v>
      </c>
      <c r="C305" s="586">
        <v>358000</v>
      </c>
    </row>
    <row r="306" spans="1:3" x14ac:dyDescent="0.3">
      <c r="A306" s="590" t="s">
        <v>457</v>
      </c>
      <c r="B306" s="543" t="s">
        <v>458</v>
      </c>
      <c r="C306" s="586">
        <v>21002</v>
      </c>
    </row>
    <row r="307" spans="1:3" x14ac:dyDescent="0.3">
      <c r="A307" s="590" t="s">
        <v>483</v>
      </c>
      <c r="B307" s="543" t="s">
        <v>484</v>
      </c>
      <c r="C307" s="586">
        <v>3152</v>
      </c>
    </row>
    <row r="308" spans="1:3" ht="31.2" x14ac:dyDescent="0.3">
      <c r="A308" s="590" t="s">
        <v>485</v>
      </c>
      <c r="B308" s="543" t="s">
        <v>486</v>
      </c>
      <c r="C308" s="586">
        <v>15950</v>
      </c>
    </row>
    <row r="309" spans="1:3" x14ac:dyDescent="0.3">
      <c r="A309" s="590" t="s">
        <v>549</v>
      </c>
      <c r="B309" s="543" t="s">
        <v>550</v>
      </c>
      <c r="C309" s="586">
        <v>1900</v>
      </c>
    </row>
    <row r="310" spans="1:3" x14ac:dyDescent="0.3">
      <c r="A310" s="590" t="s">
        <v>469</v>
      </c>
      <c r="B310" s="543" t="s">
        <v>470</v>
      </c>
      <c r="C310" s="586">
        <v>83300</v>
      </c>
    </row>
    <row r="311" spans="1:3" ht="31.2" x14ac:dyDescent="0.3">
      <c r="A311" s="590" t="s">
        <v>471</v>
      </c>
      <c r="B311" s="543" t="s">
        <v>472</v>
      </c>
      <c r="C311" s="586">
        <v>44800</v>
      </c>
    </row>
    <row r="312" spans="1:3" ht="31.2" x14ac:dyDescent="0.3">
      <c r="A312" s="590" t="s">
        <v>529</v>
      </c>
      <c r="B312" s="543" t="s">
        <v>530</v>
      </c>
      <c r="C312" s="586">
        <v>11600</v>
      </c>
    </row>
    <row r="313" spans="1:3" x14ac:dyDescent="0.3">
      <c r="A313" s="590" t="s">
        <v>473</v>
      </c>
      <c r="B313" s="543" t="s">
        <v>474</v>
      </c>
      <c r="C313" s="586">
        <v>18500</v>
      </c>
    </row>
    <row r="314" spans="1:3" x14ac:dyDescent="0.3">
      <c r="A314" s="590" t="s">
        <v>475</v>
      </c>
      <c r="B314" s="543" t="s">
        <v>476</v>
      </c>
      <c r="C314" s="586">
        <v>8400</v>
      </c>
    </row>
    <row r="315" spans="1:3" x14ac:dyDescent="0.3">
      <c r="A315" s="590" t="s">
        <v>487</v>
      </c>
      <c r="B315" s="543" t="s">
        <v>488</v>
      </c>
      <c r="C315" s="586">
        <v>804194</v>
      </c>
    </row>
    <row r="316" spans="1:3" x14ac:dyDescent="0.3">
      <c r="A316" s="590" t="s">
        <v>559</v>
      </c>
      <c r="B316" s="543" t="s">
        <v>560</v>
      </c>
      <c r="C316" s="586">
        <v>1200</v>
      </c>
    </row>
    <row r="317" spans="1:3" x14ac:dyDescent="0.3">
      <c r="A317" s="590" t="s">
        <v>512</v>
      </c>
      <c r="B317" s="543" t="s">
        <v>513</v>
      </c>
      <c r="C317" s="586">
        <v>2325</v>
      </c>
    </row>
    <row r="318" spans="1:3" x14ac:dyDescent="0.3">
      <c r="A318" s="590" t="s">
        <v>551</v>
      </c>
      <c r="B318" s="543" t="s">
        <v>552</v>
      </c>
      <c r="C318" s="586">
        <v>1000</v>
      </c>
    </row>
    <row r="319" spans="1:3" x14ac:dyDescent="0.3">
      <c r="A319" s="590" t="s">
        <v>489</v>
      </c>
      <c r="B319" s="543" t="s">
        <v>490</v>
      </c>
      <c r="C319" s="586">
        <v>36200</v>
      </c>
    </row>
    <row r="320" spans="1:3" x14ac:dyDescent="0.3">
      <c r="A320" s="590" t="s">
        <v>491</v>
      </c>
      <c r="B320" s="543" t="s">
        <v>492</v>
      </c>
      <c r="C320" s="586">
        <v>81000</v>
      </c>
    </row>
    <row r="321" spans="1:3" x14ac:dyDescent="0.3">
      <c r="A321" s="590" t="s">
        <v>493</v>
      </c>
      <c r="B321" s="543" t="s">
        <v>494</v>
      </c>
      <c r="C321" s="586">
        <v>19000</v>
      </c>
    </row>
    <row r="322" spans="1:3" x14ac:dyDescent="0.3">
      <c r="A322" s="590" t="s">
        <v>495</v>
      </c>
      <c r="B322" s="543" t="s">
        <v>496</v>
      </c>
      <c r="C322" s="586">
        <v>76722</v>
      </c>
    </row>
    <row r="323" spans="1:3" x14ac:dyDescent="0.3">
      <c r="A323" s="590" t="s">
        <v>514</v>
      </c>
      <c r="B323" s="543" t="s">
        <v>515</v>
      </c>
      <c r="C323" s="586">
        <v>2200</v>
      </c>
    </row>
    <row r="324" spans="1:3" x14ac:dyDescent="0.3">
      <c r="A324" s="590" t="s">
        <v>516</v>
      </c>
      <c r="B324" s="543" t="s">
        <v>517</v>
      </c>
      <c r="C324" s="586">
        <v>1000</v>
      </c>
    </row>
    <row r="325" spans="1:3" ht="31.2" x14ac:dyDescent="0.3">
      <c r="A325" s="590" t="s">
        <v>553</v>
      </c>
      <c r="B325" s="543" t="s">
        <v>554</v>
      </c>
      <c r="C325" s="586">
        <v>3500</v>
      </c>
    </row>
    <row r="326" spans="1:3" x14ac:dyDescent="0.3">
      <c r="A326" s="590" t="s">
        <v>497</v>
      </c>
      <c r="B326" s="543" t="s">
        <v>498</v>
      </c>
      <c r="C326" s="586">
        <v>580047</v>
      </c>
    </row>
    <row r="327" spans="1:3" x14ac:dyDescent="0.3">
      <c r="A327" s="590" t="s">
        <v>531</v>
      </c>
      <c r="B327" s="543" t="s">
        <v>532</v>
      </c>
      <c r="C327" s="586">
        <v>450</v>
      </c>
    </row>
    <row r="328" spans="1:3" ht="31.2" x14ac:dyDescent="0.3">
      <c r="A328" s="590" t="s">
        <v>533</v>
      </c>
      <c r="B328" s="543" t="s">
        <v>534</v>
      </c>
      <c r="C328" s="586">
        <v>450</v>
      </c>
    </row>
    <row r="329" spans="1:3" x14ac:dyDescent="0.3">
      <c r="A329" s="587" t="s">
        <v>461</v>
      </c>
      <c r="B329" s="544"/>
      <c r="C329" s="586">
        <v>1266946</v>
      </c>
    </row>
    <row r="330" spans="1:3" x14ac:dyDescent="0.3">
      <c r="A330" s="590"/>
      <c r="B330" s="543"/>
      <c r="C330" s="586"/>
    </row>
    <row r="331" spans="1:3" x14ac:dyDescent="0.3">
      <c r="A331" s="587" t="s">
        <v>561</v>
      </c>
      <c r="B331" s="587"/>
      <c r="C331" s="586">
        <v>1266946</v>
      </c>
    </row>
    <row r="332" spans="1:3" x14ac:dyDescent="0.3">
      <c r="A332" s="590"/>
      <c r="B332" s="545"/>
      <c r="C332" s="586"/>
    </row>
    <row r="333" spans="1:3" x14ac:dyDescent="0.3">
      <c r="A333" s="587" t="s">
        <v>562</v>
      </c>
      <c r="B333" s="544"/>
      <c r="C333" s="585"/>
    </row>
    <row r="334" spans="1:3" ht="31.2" x14ac:dyDescent="0.3">
      <c r="A334" s="590" t="s">
        <v>464</v>
      </c>
      <c r="B334" s="543" t="s">
        <v>377</v>
      </c>
      <c r="C334" s="586">
        <v>357296</v>
      </c>
    </row>
    <row r="335" spans="1:3" x14ac:dyDescent="0.3">
      <c r="A335" s="590" t="s">
        <v>465</v>
      </c>
      <c r="B335" s="543" t="s">
        <v>466</v>
      </c>
      <c r="C335" s="586">
        <v>357296</v>
      </c>
    </row>
    <row r="336" spans="1:3" x14ac:dyDescent="0.3">
      <c r="A336" s="590" t="s">
        <v>457</v>
      </c>
      <c r="B336" s="543" t="s">
        <v>458</v>
      </c>
      <c r="C336" s="586">
        <v>15751</v>
      </c>
    </row>
    <row r="337" spans="1:3" ht="31.2" x14ac:dyDescent="0.3">
      <c r="A337" s="590" t="s">
        <v>485</v>
      </c>
      <c r="B337" s="543" t="s">
        <v>486</v>
      </c>
      <c r="C337" s="586">
        <v>12946</v>
      </c>
    </row>
    <row r="338" spans="1:3" x14ac:dyDescent="0.3">
      <c r="A338" s="590" t="s">
        <v>549</v>
      </c>
      <c r="B338" s="543" t="s">
        <v>550</v>
      </c>
      <c r="C338" s="586">
        <v>2805</v>
      </c>
    </row>
    <row r="339" spans="1:3" x14ac:dyDescent="0.3">
      <c r="A339" s="590" t="s">
        <v>469</v>
      </c>
      <c r="B339" s="543" t="s">
        <v>470</v>
      </c>
      <c r="C339" s="586">
        <v>74405</v>
      </c>
    </row>
    <row r="340" spans="1:3" ht="31.2" x14ac:dyDescent="0.3">
      <c r="A340" s="590" t="s">
        <v>471</v>
      </c>
      <c r="B340" s="543" t="s">
        <v>472</v>
      </c>
      <c r="C340" s="586">
        <v>43888</v>
      </c>
    </row>
    <row r="341" spans="1:3" ht="31.2" x14ac:dyDescent="0.3">
      <c r="A341" s="590" t="s">
        <v>529</v>
      </c>
      <c r="B341" s="543" t="s">
        <v>530</v>
      </c>
      <c r="C341" s="586">
        <v>8119</v>
      </c>
    </row>
    <row r="342" spans="1:3" x14ac:dyDescent="0.3">
      <c r="A342" s="590" t="s">
        <v>473</v>
      </c>
      <c r="B342" s="543" t="s">
        <v>474</v>
      </c>
      <c r="C342" s="586">
        <v>14814</v>
      </c>
    </row>
    <row r="343" spans="1:3" x14ac:dyDescent="0.3">
      <c r="A343" s="590" t="s">
        <v>475</v>
      </c>
      <c r="B343" s="543" t="s">
        <v>476</v>
      </c>
      <c r="C343" s="586">
        <v>7584</v>
      </c>
    </row>
    <row r="344" spans="1:3" x14ac:dyDescent="0.3">
      <c r="A344" s="590" t="s">
        <v>487</v>
      </c>
      <c r="B344" s="543" t="s">
        <v>488</v>
      </c>
      <c r="C344" s="586">
        <v>63781</v>
      </c>
    </row>
    <row r="345" spans="1:3" x14ac:dyDescent="0.3">
      <c r="A345" s="590" t="s">
        <v>493</v>
      </c>
      <c r="B345" s="543" t="s">
        <v>494</v>
      </c>
      <c r="C345" s="586">
        <v>10000</v>
      </c>
    </row>
    <row r="346" spans="1:3" x14ac:dyDescent="0.3">
      <c r="A346" s="590" t="s">
        <v>495</v>
      </c>
      <c r="B346" s="543" t="s">
        <v>496</v>
      </c>
      <c r="C346" s="586">
        <v>0</v>
      </c>
    </row>
    <row r="347" spans="1:3" x14ac:dyDescent="0.3">
      <c r="A347" s="590" t="s">
        <v>497</v>
      </c>
      <c r="B347" s="543" t="s">
        <v>498</v>
      </c>
      <c r="C347" s="586">
        <v>53781</v>
      </c>
    </row>
    <row r="348" spans="1:3" x14ac:dyDescent="0.3">
      <c r="A348" s="587" t="s">
        <v>461</v>
      </c>
      <c r="B348" s="544"/>
      <c r="C348" s="586">
        <v>511233</v>
      </c>
    </row>
    <row r="349" spans="1:3" x14ac:dyDescent="0.3">
      <c r="A349" s="590"/>
      <c r="B349" s="543"/>
      <c r="C349" s="586"/>
    </row>
    <row r="350" spans="1:3" x14ac:dyDescent="0.3">
      <c r="A350" s="587" t="s">
        <v>563</v>
      </c>
      <c r="B350" s="587"/>
      <c r="C350" s="586">
        <v>511233</v>
      </c>
    </row>
    <row r="351" spans="1:3" x14ac:dyDescent="0.3">
      <c r="A351" s="590"/>
      <c r="B351" s="545"/>
      <c r="C351" s="586"/>
    </row>
    <row r="352" spans="1:3" x14ac:dyDescent="0.3">
      <c r="A352" s="587" t="s">
        <v>564</v>
      </c>
      <c r="B352" s="544"/>
      <c r="C352" s="585"/>
    </row>
    <row r="353" spans="1:3" ht="31.2" x14ac:dyDescent="0.3">
      <c r="A353" s="590" t="s">
        <v>464</v>
      </c>
      <c r="B353" s="543" t="s">
        <v>377</v>
      </c>
      <c r="C353" s="586">
        <v>414815</v>
      </c>
    </row>
    <row r="354" spans="1:3" x14ac:dyDescent="0.3">
      <c r="A354" s="590" t="s">
        <v>465</v>
      </c>
      <c r="B354" s="543" t="s">
        <v>466</v>
      </c>
      <c r="C354" s="586">
        <v>414815</v>
      </c>
    </row>
    <row r="355" spans="1:3" x14ac:dyDescent="0.3">
      <c r="A355" s="590" t="s">
        <v>457</v>
      </c>
      <c r="B355" s="543" t="s">
        <v>458</v>
      </c>
      <c r="C355" s="586">
        <v>14654</v>
      </c>
    </row>
    <row r="356" spans="1:3" ht="31.2" x14ac:dyDescent="0.3">
      <c r="A356" s="590" t="s">
        <v>485</v>
      </c>
      <c r="B356" s="543" t="s">
        <v>486</v>
      </c>
      <c r="C356" s="586">
        <v>13654</v>
      </c>
    </row>
    <row r="357" spans="1:3" x14ac:dyDescent="0.3">
      <c r="A357" s="590" t="s">
        <v>549</v>
      </c>
      <c r="B357" s="543" t="s">
        <v>550</v>
      </c>
      <c r="C357" s="586">
        <v>1000</v>
      </c>
    </row>
    <row r="358" spans="1:3" x14ac:dyDescent="0.3">
      <c r="A358" s="590" t="s">
        <v>469</v>
      </c>
      <c r="B358" s="543" t="s">
        <v>470</v>
      </c>
      <c r="C358" s="586">
        <v>86719</v>
      </c>
    </row>
    <row r="359" spans="1:3" ht="31.2" x14ac:dyDescent="0.3">
      <c r="A359" s="590" t="s">
        <v>471</v>
      </c>
      <c r="B359" s="543" t="s">
        <v>472</v>
      </c>
      <c r="C359" s="586">
        <v>43470</v>
      </c>
    </row>
    <row r="360" spans="1:3" ht="31.2" x14ac:dyDescent="0.3">
      <c r="A360" s="590" t="s">
        <v>529</v>
      </c>
      <c r="B360" s="543" t="s">
        <v>530</v>
      </c>
      <c r="C360" s="586">
        <v>15963</v>
      </c>
    </row>
    <row r="361" spans="1:3" x14ac:dyDescent="0.3">
      <c r="A361" s="590" t="s">
        <v>473</v>
      </c>
      <c r="B361" s="543" t="s">
        <v>474</v>
      </c>
      <c r="C361" s="586">
        <v>17854</v>
      </c>
    </row>
    <row r="362" spans="1:3" x14ac:dyDescent="0.3">
      <c r="A362" s="590" t="s">
        <v>475</v>
      </c>
      <c r="B362" s="543" t="s">
        <v>476</v>
      </c>
      <c r="C362" s="586">
        <v>9432</v>
      </c>
    </row>
    <row r="363" spans="1:3" x14ac:dyDescent="0.3">
      <c r="A363" s="590" t="s">
        <v>487</v>
      </c>
      <c r="B363" s="543" t="s">
        <v>488</v>
      </c>
      <c r="C363" s="586">
        <v>187526</v>
      </c>
    </row>
    <row r="364" spans="1:3" x14ac:dyDescent="0.3">
      <c r="A364" s="590" t="s">
        <v>510</v>
      </c>
      <c r="B364" s="543" t="s">
        <v>511</v>
      </c>
      <c r="C364" s="586">
        <v>1000</v>
      </c>
    </row>
    <row r="365" spans="1:3" x14ac:dyDescent="0.3">
      <c r="A365" s="590" t="s">
        <v>489</v>
      </c>
      <c r="B365" s="543" t="s">
        <v>490</v>
      </c>
      <c r="C365" s="586">
        <v>1000</v>
      </c>
    </row>
    <row r="366" spans="1:3" x14ac:dyDescent="0.3">
      <c r="A366" s="590" t="s">
        <v>493</v>
      </c>
      <c r="B366" s="543" t="s">
        <v>494</v>
      </c>
      <c r="C366" s="586">
        <v>1000</v>
      </c>
    </row>
    <row r="367" spans="1:3" ht="31.2" x14ac:dyDescent="0.3">
      <c r="A367" s="590" t="s">
        <v>553</v>
      </c>
      <c r="B367" s="543" t="s">
        <v>554</v>
      </c>
      <c r="C367" s="586">
        <v>200</v>
      </c>
    </row>
    <row r="368" spans="1:3" x14ac:dyDescent="0.3">
      <c r="A368" s="590" t="s">
        <v>497</v>
      </c>
      <c r="B368" s="543" t="s">
        <v>498</v>
      </c>
      <c r="C368" s="586">
        <v>184326</v>
      </c>
    </row>
    <row r="369" spans="1:3" x14ac:dyDescent="0.3">
      <c r="A369" s="587" t="s">
        <v>461</v>
      </c>
      <c r="B369" s="544"/>
      <c r="C369" s="586">
        <v>703714</v>
      </c>
    </row>
    <row r="370" spans="1:3" x14ac:dyDescent="0.3">
      <c r="A370" s="590"/>
      <c r="B370" s="543"/>
      <c r="C370" s="586"/>
    </row>
    <row r="371" spans="1:3" x14ac:dyDescent="0.3">
      <c r="A371" s="587" t="s">
        <v>565</v>
      </c>
      <c r="B371" s="587"/>
      <c r="C371" s="586">
        <v>703714</v>
      </c>
    </row>
    <row r="372" spans="1:3" x14ac:dyDescent="0.3">
      <c r="A372" s="590"/>
      <c r="B372" s="545"/>
      <c r="C372" s="586"/>
    </row>
    <row r="373" spans="1:3" x14ac:dyDescent="0.3">
      <c r="A373" s="587" t="s">
        <v>566</v>
      </c>
      <c r="B373" s="544"/>
      <c r="C373" s="585"/>
    </row>
    <row r="374" spans="1:3" ht="31.2" x14ac:dyDescent="0.3">
      <c r="A374" s="590" t="s">
        <v>464</v>
      </c>
      <c r="B374" s="543" t="s">
        <v>377</v>
      </c>
      <c r="C374" s="586">
        <v>32636</v>
      </c>
    </row>
    <row r="375" spans="1:3" x14ac:dyDescent="0.3">
      <c r="A375" s="590" t="s">
        <v>465</v>
      </c>
      <c r="B375" s="543" t="s">
        <v>466</v>
      </c>
      <c r="C375" s="586">
        <v>32636</v>
      </c>
    </row>
    <row r="376" spans="1:3" x14ac:dyDescent="0.3">
      <c r="A376" s="590" t="s">
        <v>457</v>
      </c>
      <c r="B376" s="543" t="s">
        <v>458</v>
      </c>
      <c r="C376" s="586">
        <v>282</v>
      </c>
    </row>
    <row r="377" spans="1:3" ht="31.2" x14ac:dyDescent="0.3">
      <c r="A377" s="590" t="s">
        <v>485</v>
      </c>
      <c r="B377" s="543" t="s">
        <v>486</v>
      </c>
      <c r="C377" s="586">
        <v>282</v>
      </c>
    </row>
    <row r="378" spans="1:3" x14ac:dyDescent="0.3">
      <c r="A378" s="590" t="s">
        <v>469</v>
      </c>
      <c r="B378" s="543" t="s">
        <v>470</v>
      </c>
      <c r="C378" s="586">
        <v>5997</v>
      </c>
    </row>
    <row r="379" spans="1:3" ht="31.2" x14ac:dyDescent="0.3">
      <c r="A379" s="590" t="s">
        <v>471</v>
      </c>
      <c r="B379" s="543" t="s">
        <v>472</v>
      </c>
      <c r="C379" s="586">
        <v>3854</v>
      </c>
    </row>
    <row r="380" spans="1:3" x14ac:dyDescent="0.3">
      <c r="A380" s="590" t="s">
        <v>473</v>
      </c>
      <c r="B380" s="543" t="s">
        <v>474</v>
      </c>
      <c r="C380" s="586">
        <v>1513</v>
      </c>
    </row>
    <row r="381" spans="1:3" x14ac:dyDescent="0.3">
      <c r="A381" s="590" t="s">
        <v>475</v>
      </c>
      <c r="B381" s="543" t="s">
        <v>476</v>
      </c>
      <c r="C381" s="586">
        <v>630</v>
      </c>
    </row>
    <row r="382" spans="1:3" x14ac:dyDescent="0.3">
      <c r="A382" s="590" t="s">
        <v>487</v>
      </c>
      <c r="B382" s="543" t="s">
        <v>488</v>
      </c>
      <c r="C382" s="586">
        <v>48176</v>
      </c>
    </row>
    <row r="383" spans="1:3" x14ac:dyDescent="0.3">
      <c r="A383" s="590" t="s">
        <v>512</v>
      </c>
      <c r="B383" s="543" t="s">
        <v>513</v>
      </c>
      <c r="C383" s="586">
        <v>1093</v>
      </c>
    </row>
    <row r="384" spans="1:3" x14ac:dyDescent="0.3">
      <c r="A384" s="590" t="s">
        <v>489</v>
      </c>
      <c r="B384" s="543" t="s">
        <v>490</v>
      </c>
      <c r="C384" s="586">
        <v>249</v>
      </c>
    </row>
    <row r="385" spans="1:3" x14ac:dyDescent="0.3">
      <c r="A385" s="590" t="s">
        <v>491</v>
      </c>
      <c r="B385" s="543" t="s">
        <v>492</v>
      </c>
      <c r="C385" s="586">
        <v>6945</v>
      </c>
    </row>
    <row r="386" spans="1:3" x14ac:dyDescent="0.3">
      <c r="A386" s="590" t="s">
        <v>493</v>
      </c>
      <c r="B386" s="543" t="s">
        <v>494</v>
      </c>
      <c r="C386" s="586">
        <v>29867</v>
      </c>
    </row>
    <row r="387" spans="1:3" x14ac:dyDescent="0.3">
      <c r="A387" s="590" t="s">
        <v>514</v>
      </c>
      <c r="B387" s="543" t="s">
        <v>515</v>
      </c>
      <c r="C387" s="586">
        <v>80</v>
      </c>
    </row>
    <row r="388" spans="1:3" x14ac:dyDescent="0.3">
      <c r="A388" s="590" t="s">
        <v>516</v>
      </c>
      <c r="B388" s="543" t="s">
        <v>517</v>
      </c>
      <c r="C388" s="586">
        <v>3438</v>
      </c>
    </row>
    <row r="389" spans="1:3" x14ac:dyDescent="0.3">
      <c r="A389" s="590" t="s">
        <v>497</v>
      </c>
      <c r="B389" s="543" t="s">
        <v>498</v>
      </c>
      <c r="C389" s="586">
        <v>6504</v>
      </c>
    </row>
    <row r="390" spans="1:3" x14ac:dyDescent="0.3">
      <c r="A390" s="590" t="s">
        <v>531</v>
      </c>
      <c r="B390" s="543" t="s">
        <v>532</v>
      </c>
      <c r="C390" s="586">
        <v>440</v>
      </c>
    </row>
    <row r="391" spans="1:3" ht="31.2" x14ac:dyDescent="0.3">
      <c r="A391" s="590" t="s">
        <v>575</v>
      </c>
      <c r="B391" s="543" t="s">
        <v>576</v>
      </c>
      <c r="C391" s="586">
        <v>150</v>
      </c>
    </row>
    <row r="392" spans="1:3" ht="31.2" x14ac:dyDescent="0.3">
      <c r="A392" s="590" t="s">
        <v>533</v>
      </c>
      <c r="B392" s="543" t="s">
        <v>534</v>
      </c>
      <c r="C392" s="586">
        <v>290</v>
      </c>
    </row>
    <row r="393" spans="1:3" x14ac:dyDescent="0.3">
      <c r="A393" s="587" t="s">
        <v>461</v>
      </c>
      <c r="B393" s="544"/>
      <c r="C393" s="586">
        <v>87531</v>
      </c>
    </row>
    <row r="394" spans="1:3" x14ac:dyDescent="0.3">
      <c r="A394" s="590"/>
      <c r="B394" s="543"/>
      <c r="C394" s="586"/>
    </row>
    <row r="395" spans="1:3" x14ac:dyDescent="0.3">
      <c r="A395" s="587" t="s">
        <v>567</v>
      </c>
      <c r="B395" s="587"/>
      <c r="C395" s="586">
        <v>87531</v>
      </c>
    </row>
    <row r="396" spans="1:3" x14ac:dyDescent="0.3">
      <c r="A396" s="590"/>
      <c r="B396" s="545"/>
      <c r="C396" s="586"/>
    </row>
    <row r="397" spans="1:3" x14ac:dyDescent="0.3">
      <c r="A397" s="587" t="s">
        <v>568</v>
      </c>
      <c r="B397" s="587"/>
      <c r="C397" s="586">
        <v>58359707</v>
      </c>
    </row>
    <row r="398" spans="1:3" x14ac:dyDescent="0.3">
      <c r="A398" s="590"/>
      <c r="B398" s="545"/>
      <c r="C398" s="586"/>
    </row>
    <row r="399" spans="1:3" x14ac:dyDescent="0.3">
      <c r="A399" s="587" t="s">
        <v>569</v>
      </c>
      <c r="B399" s="544"/>
      <c r="C399" s="585"/>
    </row>
    <row r="400" spans="1:3" x14ac:dyDescent="0.3">
      <c r="A400" s="587" t="s">
        <v>747</v>
      </c>
      <c r="B400" s="544"/>
      <c r="C400" s="585"/>
    </row>
    <row r="401" spans="1:3" x14ac:dyDescent="0.3">
      <c r="A401" s="587" t="s">
        <v>570</v>
      </c>
      <c r="B401" s="544"/>
      <c r="C401" s="585"/>
    </row>
    <row r="402" spans="1:3" ht="31.2" x14ac:dyDescent="0.3">
      <c r="A402" s="590" t="s">
        <v>464</v>
      </c>
      <c r="B402" s="543" t="s">
        <v>377</v>
      </c>
      <c r="C402" s="586">
        <v>3521339</v>
      </c>
    </row>
    <row r="403" spans="1:3" x14ac:dyDescent="0.3">
      <c r="A403" s="590" t="s">
        <v>465</v>
      </c>
      <c r="B403" s="543" t="s">
        <v>466</v>
      </c>
      <c r="C403" s="586">
        <v>3521339</v>
      </c>
    </row>
    <row r="404" spans="1:3" x14ac:dyDescent="0.3">
      <c r="A404" s="590" t="s">
        <v>457</v>
      </c>
      <c r="B404" s="543" t="s">
        <v>458</v>
      </c>
      <c r="C404" s="586">
        <v>269744</v>
      </c>
    </row>
    <row r="405" spans="1:3" ht="31.2" x14ac:dyDescent="0.3">
      <c r="A405" s="590" t="s">
        <v>485</v>
      </c>
      <c r="B405" s="543" t="s">
        <v>486</v>
      </c>
      <c r="C405" s="586">
        <v>105640</v>
      </c>
    </row>
    <row r="406" spans="1:3" x14ac:dyDescent="0.3">
      <c r="A406" s="590" t="s">
        <v>571</v>
      </c>
      <c r="B406" s="543" t="s">
        <v>572</v>
      </c>
      <c r="C406" s="586">
        <v>144454</v>
      </c>
    </row>
    <row r="407" spans="1:3" x14ac:dyDescent="0.3">
      <c r="A407" s="590" t="s">
        <v>549</v>
      </c>
      <c r="B407" s="543" t="s">
        <v>550</v>
      </c>
      <c r="C407" s="586">
        <v>19650</v>
      </c>
    </row>
    <row r="408" spans="1:3" x14ac:dyDescent="0.3">
      <c r="A408" s="590" t="s">
        <v>469</v>
      </c>
      <c r="B408" s="543" t="s">
        <v>470</v>
      </c>
      <c r="C408" s="586">
        <v>680081</v>
      </c>
    </row>
    <row r="409" spans="1:3" ht="31.2" x14ac:dyDescent="0.3">
      <c r="A409" s="590" t="s">
        <v>471</v>
      </c>
      <c r="B409" s="543" t="s">
        <v>472</v>
      </c>
      <c r="C409" s="586">
        <v>409180</v>
      </c>
    </row>
    <row r="410" spans="1:3" ht="31.2" x14ac:dyDescent="0.3">
      <c r="A410" s="590" t="s">
        <v>529</v>
      </c>
      <c r="B410" s="543" t="s">
        <v>530</v>
      </c>
      <c r="C410" s="586">
        <v>3280</v>
      </c>
    </row>
    <row r="411" spans="1:3" x14ac:dyDescent="0.3">
      <c r="A411" s="590" t="s">
        <v>473</v>
      </c>
      <c r="B411" s="543" t="s">
        <v>474</v>
      </c>
      <c r="C411" s="586">
        <v>169024</v>
      </c>
    </row>
    <row r="412" spans="1:3" x14ac:dyDescent="0.3">
      <c r="A412" s="590" t="s">
        <v>475</v>
      </c>
      <c r="B412" s="543" t="s">
        <v>476</v>
      </c>
      <c r="C412" s="586">
        <v>98597</v>
      </c>
    </row>
    <row r="413" spans="1:3" x14ac:dyDescent="0.3">
      <c r="A413" s="590" t="s">
        <v>487</v>
      </c>
      <c r="B413" s="543" t="s">
        <v>488</v>
      </c>
      <c r="C413" s="586">
        <v>750019</v>
      </c>
    </row>
    <row r="414" spans="1:3" x14ac:dyDescent="0.3">
      <c r="A414" s="590" t="s">
        <v>510</v>
      </c>
      <c r="B414" s="543" t="s">
        <v>511</v>
      </c>
      <c r="C414" s="586">
        <v>184730</v>
      </c>
    </row>
    <row r="415" spans="1:3" x14ac:dyDescent="0.3">
      <c r="A415" s="590" t="s">
        <v>559</v>
      </c>
      <c r="B415" s="543" t="s">
        <v>560</v>
      </c>
      <c r="C415" s="586">
        <v>1000</v>
      </c>
    </row>
    <row r="416" spans="1:3" x14ac:dyDescent="0.3">
      <c r="A416" s="590" t="s">
        <v>512</v>
      </c>
      <c r="B416" s="543" t="s">
        <v>513</v>
      </c>
      <c r="C416" s="586">
        <v>61004</v>
      </c>
    </row>
    <row r="417" spans="1:3" x14ac:dyDescent="0.3">
      <c r="A417" s="590" t="s">
        <v>489</v>
      </c>
      <c r="B417" s="543" t="s">
        <v>490</v>
      </c>
      <c r="C417" s="586">
        <v>76728</v>
      </c>
    </row>
    <row r="418" spans="1:3" x14ac:dyDescent="0.3">
      <c r="A418" s="590" t="s">
        <v>491</v>
      </c>
      <c r="B418" s="543" t="s">
        <v>492</v>
      </c>
      <c r="C418" s="586">
        <v>222614</v>
      </c>
    </row>
    <row r="419" spans="1:3" x14ac:dyDescent="0.3">
      <c r="A419" s="590" t="s">
        <v>493</v>
      </c>
      <c r="B419" s="543" t="s">
        <v>494</v>
      </c>
      <c r="C419" s="586">
        <v>190591</v>
      </c>
    </row>
    <row r="420" spans="1:3" x14ac:dyDescent="0.3">
      <c r="A420" s="590" t="s">
        <v>495</v>
      </c>
      <c r="B420" s="543" t="s">
        <v>496</v>
      </c>
      <c r="C420" s="586">
        <v>11109</v>
      </c>
    </row>
    <row r="421" spans="1:3" x14ac:dyDescent="0.3">
      <c r="A421" s="590" t="s">
        <v>514</v>
      </c>
      <c r="B421" s="543" t="s">
        <v>515</v>
      </c>
      <c r="C421" s="586">
        <v>160</v>
      </c>
    </row>
    <row r="422" spans="1:3" x14ac:dyDescent="0.3">
      <c r="A422" s="590" t="s">
        <v>516</v>
      </c>
      <c r="B422" s="543" t="s">
        <v>517</v>
      </c>
      <c r="C422" s="586">
        <v>1621</v>
      </c>
    </row>
    <row r="423" spans="1:3" x14ac:dyDescent="0.3">
      <c r="A423" s="590" t="s">
        <v>573</v>
      </c>
      <c r="B423" s="543" t="s">
        <v>574</v>
      </c>
      <c r="C423" s="586">
        <v>462</v>
      </c>
    </row>
    <row r="424" spans="1:3" x14ac:dyDescent="0.3">
      <c r="A424" s="590" t="s">
        <v>531</v>
      </c>
      <c r="B424" s="543" t="s">
        <v>532</v>
      </c>
      <c r="C424" s="586">
        <v>15213</v>
      </c>
    </row>
    <row r="425" spans="1:3" ht="31.2" x14ac:dyDescent="0.3">
      <c r="A425" s="590" t="s">
        <v>575</v>
      </c>
      <c r="B425" s="543" t="s">
        <v>576</v>
      </c>
      <c r="C425" s="586">
        <v>237</v>
      </c>
    </row>
    <row r="426" spans="1:3" ht="31.2" x14ac:dyDescent="0.3">
      <c r="A426" s="590" t="s">
        <v>533</v>
      </c>
      <c r="B426" s="543" t="s">
        <v>534</v>
      </c>
      <c r="C426" s="586">
        <v>14976</v>
      </c>
    </row>
    <row r="427" spans="1:3" x14ac:dyDescent="0.3">
      <c r="A427" s="587" t="s">
        <v>461</v>
      </c>
      <c r="B427" s="544"/>
      <c r="C427" s="586">
        <v>5236396</v>
      </c>
    </row>
    <row r="428" spans="1:3" x14ac:dyDescent="0.3">
      <c r="A428" s="590"/>
      <c r="B428" s="543"/>
      <c r="C428" s="586"/>
    </row>
    <row r="429" spans="1:3" x14ac:dyDescent="0.3">
      <c r="A429" s="590" t="s">
        <v>499</v>
      </c>
      <c r="B429" s="543" t="s">
        <v>500</v>
      </c>
      <c r="C429" s="586">
        <v>599222</v>
      </c>
    </row>
    <row r="430" spans="1:3" x14ac:dyDescent="0.3">
      <c r="A430" s="590" t="s">
        <v>501</v>
      </c>
      <c r="B430" s="543" t="s">
        <v>502</v>
      </c>
      <c r="C430" s="586">
        <v>145298</v>
      </c>
    </row>
    <row r="431" spans="1:3" x14ac:dyDescent="0.3">
      <c r="A431" s="590" t="s">
        <v>577</v>
      </c>
      <c r="B431" s="543" t="s">
        <v>578</v>
      </c>
      <c r="C431" s="586">
        <v>2503</v>
      </c>
    </row>
    <row r="432" spans="1:3" x14ac:dyDescent="0.3">
      <c r="A432" s="590" t="s">
        <v>503</v>
      </c>
      <c r="B432" s="543" t="s">
        <v>504</v>
      </c>
      <c r="C432" s="586">
        <v>69644</v>
      </c>
    </row>
    <row r="433" spans="1:3" x14ac:dyDescent="0.3">
      <c r="A433" s="590" t="s">
        <v>535</v>
      </c>
      <c r="B433" s="543" t="s">
        <v>536</v>
      </c>
      <c r="C433" s="586">
        <v>73151</v>
      </c>
    </row>
    <row r="434" spans="1:3" x14ac:dyDescent="0.3">
      <c r="A434" s="587" t="s">
        <v>505</v>
      </c>
      <c r="B434" s="544"/>
      <c r="C434" s="586">
        <v>744520</v>
      </c>
    </row>
    <row r="435" spans="1:3" x14ac:dyDescent="0.3">
      <c r="A435" s="590"/>
      <c r="B435" s="543"/>
      <c r="C435" s="586"/>
    </row>
    <row r="436" spans="1:3" ht="31.2" x14ac:dyDescent="0.3">
      <c r="A436" s="587" t="s">
        <v>579</v>
      </c>
      <c r="B436" s="587"/>
      <c r="C436" s="586">
        <v>5980916</v>
      </c>
    </row>
    <row r="437" spans="1:3" x14ac:dyDescent="0.3">
      <c r="A437" s="590"/>
      <c r="B437" s="545"/>
      <c r="C437" s="586"/>
    </row>
    <row r="438" spans="1:3" x14ac:dyDescent="0.3">
      <c r="A438" s="587" t="s">
        <v>580</v>
      </c>
      <c r="B438" s="544"/>
      <c r="C438" s="585"/>
    </row>
    <row r="439" spans="1:3" ht="31.2" x14ac:dyDescent="0.3">
      <c r="A439" s="590" t="s">
        <v>464</v>
      </c>
      <c r="B439" s="543" t="s">
        <v>377</v>
      </c>
      <c r="C439" s="586">
        <v>1226450</v>
      </c>
    </row>
    <row r="440" spans="1:3" x14ac:dyDescent="0.3">
      <c r="A440" s="590" t="s">
        <v>465</v>
      </c>
      <c r="B440" s="543" t="s">
        <v>466</v>
      </c>
      <c r="C440" s="586">
        <v>1226450</v>
      </c>
    </row>
    <row r="441" spans="1:3" x14ac:dyDescent="0.3">
      <c r="A441" s="590" t="s">
        <v>457</v>
      </c>
      <c r="B441" s="543" t="s">
        <v>458</v>
      </c>
      <c r="C441" s="586">
        <v>100491</v>
      </c>
    </row>
    <row r="442" spans="1:3" ht="31.2" x14ac:dyDescent="0.3">
      <c r="A442" s="590" t="s">
        <v>485</v>
      </c>
      <c r="B442" s="543" t="s">
        <v>486</v>
      </c>
      <c r="C442" s="586">
        <v>36794</v>
      </c>
    </row>
    <row r="443" spans="1:3" x14ac:dyDescent="0.3">
      <c r="A443" s="590" t="s">
        <v>571</v>
      </c>
      <c r="B443" s="543" t="s">
        <v>572</v>
      </c>
      <c r="C443" s="586">
        <v>63697</v>
      </c>
    </row>
    <row r="444" spans="1:3" x14ac:dyDescent="0.3">
      <c r="A444" s="590" t="s">
        <v>469</v>
      </c>
      <c r="B444" s="543" t="s">
        <v>470</v>
      </c>
      <c r="C444" s="586">
        <v>235725</v>
      </c>
    </row>
    <row r="445" spans="1:3" ht="31.2" x14ac:dyDescent="0.3">
      <c r="A445" s="590" t="s">
        <v>471</v>
      </c>
      <c r="B445" s="543" t="s">
        <v>472</v>
      </c>
      <c r="C445" s="586">
        <v>142514</v>
      </c>
    </row>
    <row r="446" spans="1:3" x14ac:dyDescent="0.3">
      <c r="A446" s="590" t="s">
        <v>473</v>
      </c>
      <c r="B446" s="543" t="s">
        <v>474</v>
      </c>
      <c r="C446" s="586">
        <v>58870</v>
      </c>
    </row>
    <row r="447" spans="1:3" x14ac:dyDescent="0.3">
      <c r="A447" s="590" t="s">
        <v>475</v>
      </c>
      <c r="B447" s="543" t="s">
        <v>476</v>
      </c>
      <c r="C447" s="586">
        <v>34341</v>
      </c>
    </row>
    <row r="448" spans="1:3" x14ac:dyDescent="0.3">
      <c r="A448" s="590" t="s">
        <v>487</v>
      </c>
      <c r="B448" s="543" t="s">
        <v>488</v>
      </c>
      <c r="C448" s="586">
        <v>44553</v>
      </c>
    </row>
    <row r="449" spans="1:3" x14ac:dyDescent="0.3">
      <c r="A449" s="590" t="s">
        <v>559</v>
      </c>
      <c r="B449" s="543" t="s">
        <v>560</v>
      </c>
      <c r="C449" s="586">
        <v>3000</v>
      </c>
    </row>
    <row r="450" spans="1:3" x14ac:dyDescent="0.3">
      <c r="A450" s="590" t="s">
        <v>512</v>
      </c>
      <c r="B450" s="543" t="s">
        <v>513</v>
      </c>
      <c r="C450" s="586">
        <v>18660</v>
      </c>
    </row>
    <row r="451" spans="1:3" x14ac:dyDescent="0.3">
      <c r="A451" s="590" t="s">
        <v>489</v>
      </c>
      <c r="B451" s="543" t="s">
        <v>490</v>
      </c>
      <c r="C451" s="586">
        <v>3002</v>
      </c>
    </row>
    <row r="452" spans="1:3" x14ac:dyDescent="0.3">
      <c r="A452" s="590" t="s">
        <v>493</v>
      </c>
      <c r="B452" s="543" t="s">
        <v>494</v>
      </c>
      <c r="C452" s="586">
        <v>19691</v>
      </c>
    </row>
    <row r="453" spans="1:3" x14ac:dyDescent="0.3">
      <c r="A453" s="590" t="s">
        <v>514</v>
      </c>
      <c r="B453" s="543" t="s">
        <v>515</v>
      </c>
      <c r="C453" s="586">
        <v>200</v>
      </c>
    </row>
    <row r="454" spans="1:3" x14ac:dyDescent="0.3">
      <c r="A454" s="587" t="s">
        <v>461</v>
      </c>
      <c r="B454" s="544"/>
      <c r="C454" s="586">
        <v>1607219</v>
      </c>
    </row>
    <row r="455" spans="1:3" x14ac:dyDescent="0.3">
      <c r="A455" s="590"/>
      <c r="B455" s="543"/>
      <c r="C455" s="586"/>
    </row>
    <row r="456" spans="1:3" x14ac:dyDescent="0.3">
      <c r="A456" s="590" t="s">
        <v>499</v>
      </c>
      <c r="B456" s="543" t="s">
        <v>500</v>
      </c>
      <c r="C456" s="586">
        <v>15695</v>
      </c>
    </row>
    <row r="457" spans="1:3" x14ac:dyDescent="0.3">
      <c r="A457" s="590" t="s">
        <v>501</v>
      </c>
      <c r="B457" s="543" t="s">
        <v>502</v>
      </c>
      <c r="C457" s="586">
        <v>1367</v>
      </c>
    </row>
    <row r="458" spans="1:3" x14ac:dyDescent="0.3">
      <c r="A458" s="590" t="s">
        <v>577</v>
      </c>
      <c r="B458" s="543" t="s">
        <v>578</v>
      </c>
      <c r="C458" s="586">
        <v>1367</v>
      </c>
    </row>
    <row r="459" spans="1:3" x14ac:dyDescent="0.3">
      <c r="A459" s="587" t="s">
        <v>505</v>
      </c>
      <c r="B459" s="544"/>
      <c r="C459" s="586">
        <v>17062</v>
      </c>
    </row>
    <row r="460" spans="1:3" x14ac:dyDescent="0.3">
      <c r="A460" s="590"/>
      <c r="B460" s="543"/>
      <c r="C460" s="586"/>
    </row>
    <row r="461" spans="1:3" x14ac:dyDescent="0.3">
      <c r="A461" s="587" t="s">
        <v>581</v>
      </c>
      <c r="B461" s="587"/>
      <c r="C461" s="586">
        <v>1624281</v>
      </c>
    </row>
    <row r="462" spans="1:3" x14ac:dyDescent="0.3">
      <c r="A462" s="590"/>
      <c r="B462" s="545"/>
      <c r="C462" s="586"/>
    </row>
    <row r="463" spans="1:3" x14ac:dyDescent="0.3">
      <c r="A463" s="587" t="s">
        <v>582</v>
      </c>
      <c r="B463" s="544"/>
      <c r="C463" s="585"/>
    </row>
    <row r="464" spans="1:3" ht="31.2" x14ac:dyDescent="0.3">
      <c r="A464" s="590" t="s">
        <v>464</v>
      </c>
      <c r="B464" s="543" t="s">
        <v>377</v>
      </c>
      <c r="C464" s="586">
        <v>119244</v>
      </c>
    </row>
    <row r="465" spans="1:3" x14ac:dyDescent="0.3">
      <c r="A465" s="590" t="s">
        <v>465</v>
      </c>
      <c r="B465" s="543" t="s">
        <v>466</v>
      </c>
      <c r="C465" s="586">
        <v>119244</v>
      </c>
    </row>
    <row r="466" spans="1:3" x14ac:dyDescent="0.3">
      <c r="A466" s="590" t="s">
        <v>457</v>
      </c>
      <c r="B466" s="543" t="s">
        <v>458</v>
      </c>
      <c r="C466" s="586">
        <v>4469</v>
      </c>
    </row>
    <row r="467" spans="1:3" x14ac:dyDescent="0.3">
      <c r="A467" s="590" t="s">
        <v>483</v>
      </c>
      <c r="B467" s="543" t="s">
        <v>484</v>
      </c>
      <c r="C467" s="586">
        <v>700</v>
      </c>
    </row>
    <row r="468" spans="1:3" ht="31.2" x14ac:dyDescent="0.3">
      <c r="A468" s="590" t="s">
        <v>485</v>
      </c>
      <c r="B468" s="543" t="s">
        <v>486</v>
      </c>
      <c r="C468" s="586">
        <v>3356</v>
      </c>
    </row>
    <row r="469" spans="1:3" x14ac:dyDescent="0.3">
      <c r="A469" s="590" t="s">
        <v>571</v>
      </c>
      <c r="B469" s="543" t="s">
        <v>572</v>
      </c>
      <c r="C469" s="586">
        <v>100</v>
      </c>
    </row>
    <row r="470" spans="1:3" x14ac:dyDescent="0.3">
      <c r="A470" s="590" t="s">
        <v>549</v>
      </c>
      <c r="B470" s="543" t="s">
        <v>550</v>
      </c>
      <c r="C470" s="586">
        <v>313</v>
      </c>
    </row>
    <row r="471" spans="1:3" x14ac:dyDescent="0.3">
      <c r="A471" s="590" t="s">
        <v>469</v>
      </c>
      <c r="B471" s="543" t="s">
        <v>470</v>
      </c>
      <c r="C471" s="586">
        <v>22675</v>
      </c>
    </row>
    <row r="472" spans="1:3" ht="31.2" x14ac:dyDescent="0.3">
      <c r="A472" s="590" t="s">
        <v>471</v>
      </c>
      <c r="B472" s="543" t="s">
        <v>472</v>
      </c>
      <c r="C472" s="586">
        <v>13709</v>
      </c>
    </row>
    <row r="473" spans="1:3" x14ac:dyDescent="0.3">
      <c r="A473" s="590" t="s">
        <v>473</v>
      </c>
      <c r="B473" s="543" t="s">
        <v>474</v>
      </c>
      <c r="C473" s="586">
        <v>5663</v>
      </c>
    </row>
    <row r="474" spans="1:3" x14ac:dyDescent="0.3">
      <c r="A474" s="590" t="s">
        <v>475</v>
      </c>
      <c r="B474" s="543" t="s">
        <v>476</v>
      </c>
      <c r="C474" s="586">
        <v>3303</v>
      </c>
    </row>
    <row r="475" spans="1:3" x14ac:dyDescent="0.3">
      <c r="A475" s="590" t="s">
        <v>487</v>
      </c>
      <c r="B475" s="543" t="s">
        <v>488</v>
      </c>
      <c r="C475" s="586">
        <v>63547</v>
      </c>
    </row>
    <row r="476" spans="1:3" x14ac:dyDescent="0.3">
      <c r="A476" s="590" t="s">
        <v>512</v>
      </c>
      <c r="B476" s="543" t="s">
        <v>513</v>
      </c>
      <c r="C476" s="586">
        <v>600</v>
      </c>
    </row>
    <row r="477" spans="1:3" x14ac:dyDescent="0.3">
      <c r="A477" s="590" t="s">
        <v>489</v>
      </c>
      <c r="B477" s="543" t="s">
        <v>490</v>
      </c>
      <c r="C477" s="586">
        <v>14457</v>
      </c>
    </row>
    <row r="478" spans="1:3" x14ac:dyDescent="0.3">
      <c r="A478" s="590" t="s">
        <v>491</v>
      </c>
      <c r="B478" s="543" t="s">
        <v>492</v>
      </c>
      <c r="C478" s="586">
        <v>6857</v>
      </c>
    </row>
    <row r="479" spans="1:3" x14ac:dyDescent="0.3">
      <c r="A479" s="590" t="s">
        <v>493</v>
      </c>
      <c r="B479" s="543" t="s">
        <v>494</v>
      </c>
      <c r="C479" s="586">
        <v>41583</v>
      </c>
    </row>
    <row r="480" spans="1:3" x14ac:dyDescent="0.3">
      <c r="A480" s="590" t="s">
        <v>514</v>
      </c>
      <c r="B480" s="543" t="s">
        <v>515</v>
      </c>
      <c r="C480" s="586">
        <v>50</v>
      </c>
    </row>
    <row r="481" spans="1:3" x14ac:dyDescent="0.3">
      <c r="A481" s="587" t="s">
        <v>461</v>
      </c>
      <c r="B481" s="544"/>
      <c r="C481" s="586">
        <v>209935</v>
      </c>
    </row>
    <row r="482" spans="1:3" x14ac:dyDescent="0.3">
      <c r="A482" s="590"/>
      <c r="B482" s="543"/>
      <c r="C482" s="586"/>
    </row>
    <row r="483" spans="1:3" x14ac:dyDescent="0.3">
      <c r="A483" s="590" t="s">
        <v>499</v>
      </c>
      <c r="B483" s="543" t="s">
        <v>500</v>
      </c>
      <c r="C483" s="586">
        <v>183000</v>
      </c>
    </row>
    <row r="484" spans="1:3" x14ac:dyDescent="0.3">
      <c r="A484" s="590" t="s">
        <v>501</v>
      </c>
      <c r="B484" s="543" t="s">
        <v>502</v>
      </c>
      <c r="C484" s="586">
        <v>90060</v>
      </c>
    </row>
    <row r="485" spans="1:3" x14ac:dyDescent="0.3">
      <c r="A485" s="590" t="s">
        <v>503</v>
      </c>
      <c r="B485" s="543" t="s">
        <v>504</v>
      </c>
      <c r="C485" s="586">
        <v>90060</v>
      </c>
    </row>
    <row r="486" spans="1:3" x14ac:dyDescent="0.3">
      <c r="A486" s="587" t="s">
        <v>505</v>
      </c>
      <c r="B486" s="544"/>
      <c r="C486" s="586">
        <v>273060</v>
      </c>
    </row>
    <row r="487" spans="1:3" x14ac:dyDescent="0.3">
      <c r="A487" s="590"/>
      <c r="B487" s="543"/>
      <c r="C487" s="586"/>
    </row>
    <row r="488" spans="1:3" x14ac:dyDescent="0.3">
      <c r="A488" s="587" t="s">
        <v>583</v>
      </c>
      <c r="B488" s="587"/>
      <c r="C488" s="586">
        <v>482995</v>
      </c>
    </row>
    <row r="489" spans="1:3" x14ac:dyDescent="0.3">
      <c r="A489" s="590"/>
      <c r="B489" s="545"/>
      <c r="C489" s="586"/>
    </row>
    <row r="490" spans="1:3" x14ac:dyDescent="0.3">
      <c r="A490" s="587" t="s">
        <v>584</v>
      </c>
      <c r="B490" s="587"/>
      <c r="C490" s="586">
        <v>8088192</v>
      </c>
    </row>
    <row r="491" spans="1:3" x14ac:dyDescent="0.3">
      <c r="A491" s="590"/>
      <c r="B491" s="545"/>
      <c r="C491" s="586"/>
    </row>
    <row r="492" spans="1:3" x14ac:dyDescent="0.3">
      <c r="A492" s="587" t="s">
        <v>585</v>
      </c>
      <c r="B492" s="544"/>
      <c r="C492" s="585"/>
    </row>
    <row r="493" spans="1:3" ht="31.2" x14ac:dyDescent="0.3">
      <c r="A493" s="587" t="s">
        <v>586</v>
      </c>
      <c r="B493" s="544"/>
      <c r="C493" s="585"/>
    </row>
    <row r="494" spans="1:3" x14ac:dyDescent="0.3">
      <c r="A494" s="587" t="s">
        <v>587</v>
      </c>
      <c r="B494" s="544"/>
      <c r="C494" s="585"/>
    </row>
    <row r="495" spans="1:3" x14ac:dyDescent="0.3">
      <c r="A495" s="590" t="s">
        <v>487</v>
      </c>
      <c r="B495" s="543" t="s">
        <v>488</v>
      </c>
      <c r="C495" s="586">
        <v>792466</v>
      </c>
    </row>
    <row r="496" spans="1:3" x14ac:dyDescent="0.3">
      <c r="A496" s="590" t="s">
        <v>493</v>
      </c>
      <c r="B496" s="543" t="s">
        <v>494</v>
      </c>
      <c r="C496" s="586">
        <v>792466</v>
      </c>
    </row>
    <row r="497" spans="1:3" x14ac:dyDescent="0.3">
      <c r="A497" s="587" t="s">
        <v>461</v>
      </c>
      <c r="B497" s="544"/>
      <c r="C497" s="586">
        <v>792466</v>
      </c>
    </row>
    <row r="498" spans="1:3" x14ac:dyDescent="0.3">
      <c r="A498" s="590"/>
      <c r="B498" s="543"/>
      <c r="C498" s="586"/>
    </row>
    <row r="499" spans="1:3" x14ac:dyDescent="0.3">
      <c r="A499" s="590" t="s">
        <v>501</v>
      </c>
      <c r="B499" s="543" t="s">
        <v>502</v>
      </c>
      <c r="C499" s="586">
        <v>7700</v>
      </c>
    </row>
    <row r="500" spans="1:3" x14ac:dyDescent="0.3">
      <c r="A500" s="590" t="s">
        <v>503</v>
      </c>
      <c r="B500" s="543" t="s">
        <v>504</v>
      </c>
      <c r="C500" s="586">
        <v>7700</v>
      </c>
    </row>
    <row r="501" spans="1:3" x14ac:dyDescent="0.3">
      <c r="A501" s="587" t="s">
        <v>505</v>
      </c>
      <c r="B501" s="544"/>
      <c r="C501" s="586">
        <v>7700</v>
      </c>
    </row>
    <row r="502" spans="1:3" x14ac:dyDescent="0.3">
      <c r="A502" s="590"/>
      <c r="B502" s="543"/>
      <c r="C502" s="586"/>
    </row>
    <row r="503" spans="1:3" x14ac:dyDescent="0.3">
      <c r="A503" s="587" t="s">
        <v>588</v>
      </c>
      <c r="B503" s="587"/>
      <c r="C503" s="586">
        <v>800166</v>
      </c>
    </row>
    <row r="504" spans="1:3" x14ac:dyDescent="0.3">
      <c r="A504" s="590"/>
      <c r="B504" s="545"/>
      <c r="C504" s="586"/>
    </row>
    <row r="505" spans="1:3" x14ac:dyDescent="0.3">
      <c r="A505" s="587" t="s">
        <v>589</v>
      </c>
      <c r="B505" s="544"/>
      <c r="C505" s="585"/>
    </row>
    <row r="506" spans="1:3" ht="31.2" x14ac:dyDescent="0.3">
      <c r="A506" s="590" t="s">
        <v>464</v>
      </c>
      <c r="B506" s="543" t="s">
        <v>377</v>
      </c>
      <c r="C506" s="586">
        <v>515369</v>
      </c>
    </row>
    <row r="507" spans="1:3" x14ac:dyDescent="0.3">
      <c r="A507" s="590" t="s">
        <v>465</v>
      </c>
      <c r="B507" s="543" t="s">
        <v>466</v>
      </c>
      <c r="C507" s="586">
        <v>515369</v>
      </c>
    </row>
    <row r="508" spans="1:3" x14ac:dyDescent="0.3">
      <c r="A508" s="590" t="s">
        <v>457</v>
      </c>
      <c r="B508" s="543" t="s">
        <v>458</v>
      </c>
      <c r="C508" s="586">
        <v>17061</v>
      </c>
    </row>
    <row r="509" spans="1:3" x14ac:dyDescent="0.3">
      <c r="A509" s="590" t="s">
        <v>483</v>
      </c>
      <c r="B509" s="543" t="s">
        <v>484</v>
      </c>
      <c r="C509" s="586">
        <v>1600</v>
      </c>
    </row>
    <row r="510" spans="1:3" ht="31.2" x14ac:dyDescent="0.3">
      <c r="A510" s="590" t="s">
        <v>485</v>
      </c>
      <c r="B510" s="543" t="s">
        <v>486</v>
      </c>
      <c r="C510" s="586">
        <v>15461</v>
      </c>
    </row>
    <row r="511" spans="1:3" x14ac:dyDescent="0.3">
      <c r="A511" s="590" t="s">
        <v>469</v>
      </c>
      <c r="B511" s="543" t="s">
        <v>470</v>
      </c>
      <c r="C511" s="586">
        <v>100751</v>
      </c>
    </row>
    <row r="512" spans="1:3" ht="31.2" x14ac:dyDescent="0.3">
      <c r="A512" s="590" t="s">
        <v>471</v>
      </c>
      <c r="B512" s="543" t="s">
        <v>472</v>
      </c>
      <c r="C512" s="586">
        <v>60286</v>
      </c>
    </row>
    <row r="513" spans="1:3" x14ac:dyDescent="0.3">
      <c r="A513" s="590" t="s">
        <v>473</v>
      </c>
      <c r="B513" s="543" t="s">
        <v>474</v>
      </c>
      <c r="C513" s="586">
        <v>25557</v>
      </c>
    </row>
    <row r="514" spans="1:3" x14ac:dyDescent="0.3">
      <c r="A514" s="590" t="s">
        <v>475</v>
      </c>
      <c r="B514" s="543" t="s">
        <v>476</v>
      </c>
      <c r="C514" s="586">
        <v>14908</v>
      </c>
    </row>
    <row r="515" spans="1:3" x14ac:dyDescent="0.3">
      <c r="A515" s="590" t="s">
        <v>487</v>
      </c>
      <c r="B515" s="543" t="s">
        <v>488</v>
      </c>
      <c r="C515" s="586">
        <v>555281</v>
      </c>
    </row>
    <row r="516" spans="1:3" x14ac:dyDescent="0.3">
      <c r="A516" s="590" t="s">
        <v>510</v>
      </c>
      <c r="B516" s="543" t="s">
        <v>511</v>
      </c>
      <c r="C516" s="586">
        <v>34635</v>
      </c>
    </row>
    <row r="517" spans="1:3" x14ac:dyDescent="0.3">
      <c r="A517" s="590" t="s">
        <v>559</v>
      </c>
      <c r="B517" s="543" t="s">
        <v>560</v>
      </c>
      <c r="C517" s="586">
        <v>1000</v>
      </c>
    </row>
    <row r="518" spans="1:3" x14ac:dyDescent="0.3">
      <c r="A518" s="590" t="s">
        <v>512</v>
      </c>
      <c r="B518" s="543" t="s">
        <v>513</v>
      </c>
      <c r="C518" s="586">
        <v>960</v>
      </c>
    </row>
    <row r="519" spans="1:3" x14ac:dyDescent="0.3">
      <c r="A519" s="590" t="s">
        <v>551</v>
      </c>
      <c r="B519" s="543" t="s">
        <v>552</v>
      </c>
      <c r="C519" s="586">
        <v>200</v>
      </c>
    </row>
    <row r="520" spans="1:3" x14ac:dyDescent="0.3">
      <c r="A520" s="590" t="s">
        <v>489</v>
      </c>
      <c r="B520" s="543" t="s">
        <v>490</v>
      </c>
      <c r="C520" s="586">
        <v>38866</v>
      </c>
    </row>
    <row r="521" spans="1:3" x14ac:dyDescent="0.3">
      <c r="A521" s="590" t="s">
        <v>491</v>
      </c>
      <c r="B521" s="543" t="s">
        <v>492</v>
      </c>
      <c r="C521" s="586">
        <v>78094</v>
      </c>
    </row>
    <row r="522" spans="1:3" x14ac:dyDescent="0.3">
      <c r="A522" s="590" t="s">
        <v>493</v>
      </c>
      <c r="B522" s="543" t="s">
        <v>494</v>
      </c>
      <c r="C522" s="586">
        <v>398186</v>
      </c>
    </row>
    <row r="523" spans="1:3" x14ac:dyDescent="0.3">
      <c r="A523" s="590" t="s">
        <v>514</v>
      </c>
      <c r="B523" s="543" t="s">
        <v>515</v>
      </c>
      <c r="C523" s="586">
        <v>640</v>
      </c>
    </row>
    <row r="524" spans="1:3" x14ac:dyDescent="0.3">
      <c r="A524" s="590" t="s">
        <v>516</v>
      </c>
      <c r="B524" s="543" t="s">
        <v>517</v>
      </c>
      <c r="C524" s="586">
        <v>2700</v>
      </c>
    </row>
    <row r="525" spans="1:3" x14ac:dyDescent="0.3">
      <c r="A525" s="590" t="s">
        <v>531</v>
      </c>
      <c r="B525" s="543" t="s">
        <v>532</v>
      </c>
      <c r="C525" s="586">
        <v>1428</v>
      </c>
    </row>
    <row r="526" spans="1:3" ht="31.2" x14ac:dyDescent="0.3">
      <c r="A526" s="590" t="s">
        <v>575</v>
      </c>
      <c r="B526" s="543" t="s">
        <v>576</v>
      </c>
      <c r="C526" s="586">
        <v>300</v>
      </c>
    </row>
    <row r="527" spans="1:3" ht="31.2" x14ac:dyDescent="0.3">
      <c r="A527" s="590" t="s">
        <v>533</v>
      </c>
      <c r="B527" s="543" t="s">
        <v>534</v>
      </c>
      <c r="C527" s="586">
        <v>1128</v>
      </c>
    </row>
    <row r="528" spans="1:3" x14ac:dyDescent="0.3">
      <c r="A528" s="590" t="s">
        <v>590</v>
      </c>
      <c r="B528" s="543" t="s">
        <v>591</v>
      </c>
      <c r="C528" s="586">
        <v>13730</v>
      </c>
    </row>
    <row r="529" spans="1:3" x14ac:dyDescent="0.3">
      <c r="A529" s="590" t="s">
        <v>592</v>
      </c>
      <c r="B529" s="543" t="s">
        <v>593</v>
      </c>
      <c r="C529" s="586">
        <v>13730</v>
      </c>
    </row>
    <row r="530" spans="1:3" x14ac:dyDescent="0.3">
      <c r="A530" s="587" t="s">
        <v>461</v>
      </c>
      <c r="B530" s="544"/>
      <c r="C530" s="586">
        <v>1203620</v>
      </c>
    </row>
    <row r="531" spans="1:3" x14ac:dyDescent="0.3">
      <c r="A531" s="590"/>
      <c r="B531" s="543"/>
      <c r="C531" s="586"/>
    </row>
    <row r="532" spans="1:3" x14ac:dyDescent="0.3">
      <c r="A532" s="590" t="s">
        <v>501</v>
      </c>
      <c r="B532" s="543" t="s">
        <v>502</v>
      </c>
      <c r="C532" s="586">
        <v>14137</v>
      </c>
    </row>
    <row r="533" spans="1:3" x14ac:dyDescent="0.3">
      <c r="A533" s="590" t="s">
        <v>503</v>
      </c>
      <c r="B533" s="543" t="s">
        <v>504</v>
      </c>
      <c r="C533" s="586">
        <v>14137</v>
      </c>
    </row>
    <row r="534" spans="1:3" x14ac:dyDescent="0.3">
      <c r="A534" s="587" t="s">
        <v>505</v>
      </c>
      <c r="B534" s="544"/>
      <c r="C534" s="586">
        <v>14137</v>
      </c>
    </row>
    <row r="535" spans="1:3" x14ac:dyDescent="0.3">
      <c r="A535" s="590"/>
      <c r="B535" s="543"/>
      <c r="C535" s="586"/>
    </row>
    <row r="536" spans="1:3" x14ac:dyDescent="0.3">
      <c r="A536" s="587" t="s">
        <v>594</v>
      </c>
      <c r="B536" s="587"/>
      <c r="C536" s="586">
        <v>1217757</v>
      </c>
    </row>
    <row r="537" spans="1:3" x14ac:dyDescent="0.3">
      <c r="A537" s="590"/>
      <c r="B537" s="545"/>
      <c r="C537" s="586"/>
    </row>
    <row r="538" spans="1:3" x14ac:dyDescent="0.3">
      <c r="A538" s="587" t="s">
        <v>595</v>
      </c>
      <c r="B538" s="544"/>
      <c r="C538" s="585"/>
    </row>
    <row r="539" spans="1:3" ht="31.2" x14ac:dyDescent="0.3">
      <c r="A539" s="590" t="s">
        <v>464</v>
      </c>
      <c r="B539" s="543" t="s">
        <v>377</v>
      </c>
      <c r="C539" s="586">
        <v>1475891</v>
      </c>
    </row>
    <row r="540" spans="1:3" x14ac:dyDescent="0.3">
      <c r="A540" s="590" t="s">
        <v>465</v>
      </c>
      <c r="B540" s="543" t="s">
        <v>466</v>
      </c>
      <c r="C540" s="586">
        <v>1475891</v>
      </c>
    </row>
    <row r="541" spans="1:3" x14ac:dyDescent="0.3">
      <c r="A541" s="590" t="s">
        <v>457</v>
      </c>
      <c r="B541" s="543" t="s">
        <v>458</v>
      </c>
      <c r="C541" s="586">
        <v>78484</v>
      </c>
    </row>
    <row r="542" spans="1:3" x14ac:dyDescent="0.3">
      <c r="A542" s="590" t="s">
        <v>483</v>
      </c>
      <c r="B542" s="543" t="s">
        <v>484</v>
      </c>
      <c r="C542" s="586">
        <v>23040</v>
      </c>
    </row>
    <row r="543" spans="1:3" ht="31.2" x14ac:dyDescent="0.3">
      <c r="A543" s="590" t="s">
        <v>485</v>
      </c>
      <c r="B543" s="543" t="s">
        <v>486</v>
      </c>
      <c r="C543" s="586">
        <v>44277</v>
      </c>
    </row>
    <row r="544" spans="1:3" x14ac:dyDescent="0.3">
      <c r="A544" s="590" t="s">
        <v>571</v>
      </c>
      <c r="B544" s="543" t="s">
        <v>572</v>
      </c>
      <c r="C544" s="586">
        <v>11167</v>
      </c>
    </row>
    <row r="545" spans="1:3" x14ac:dyDescent="0.3">
      <c r="A545" s="590" t="s">
        <v>469</v>
      </c>
      <c r="B545" s="543" t="s">
        <v>470</v>
      </c>
      <c r="C545" s="586">
        <v>302285</v>
      </c>
    </row>
    <row r="546" spans="1:3" ht="31.2" x14ac:dyDescent="0.3">
      <c r="A546" s="590" t="s">
        <v>471</v>
      </c>
      <c r="B546" s="543" t="s">
        <v>472</v>
      </c>
      <c r="C546" s="586">
        <v>178138</v>
      </c>
    </row>
    <row r="547" spans="1:3" ht="31.2" x14ac:dyDescent="0.3">
      <c r="A547" s="590" t="s">
        <v>529</v>
      </c>
      <c r="B547" s="543" t="s">
        <v>530</v>
      </c>
      <c r="C547" s="586">
        <v>7637</v>
      </c>
    </row>
    <row r="548" spans="1:3" x14ac:dyDescent="0.3">
      <c r="A548" s="590" t="s">
        <v>473</v>
      </c>
      <c r="B548" s="543" t="s">
        <v>474</v>
      </c>
      <c r="C548" s="586">
        <v>73585</v>
      </c>
    </row>
    <row r="549" spans="1:3" x14ac:dyDescent="0.3">
      <c r="A549" s="590" t="s">
        <v>475</v>
      </c>
      <c r="B549" s="543" t="s">
        <v>476</v>
      </c>
      <c r="C549" s="586">
        <v>42925</v>
      </c>
    </row>
    <row r="550" spans="1:3" x14ac:dyDescent="0.3">
      <c r="A550" s="590" t="s">
        <v>487</v>
      </c>
      <c r="B550" s="543" t="s">
        <v>488</v>
      </c>
      <c r="C550" s="586">
        <v>1371894</v>
      </c>
    </row>
    <row r="551" spans="1:3" x14ac:dyDescent="0.3">
      <c r="A551" s="590" t="s">
        <v>510</v>
      </c>
      <c r="B551" s="543" t="s">
        <v>511</v>
      </c>
      <c r="C551" s="586">
        <v>124071</v>
      </c>
    </row>
    <row r="552" spans="1:3" x14ac:dyDescent="0.3">
      <c r="A552" s="590" t="s">
        <v>559</v>
      </c>
      <c r="B552" s="543" t="s">
        <v>560</v>
      </c>
      <c r="C552" s="586">
        <v>6470</v>
      </c>
    </row>
    <row r="553" spans="1:3" x14ac:dyDescent="0.3">
      <c r="A553" s="590" t="s">
        <v>512</v>
      </c>
      <c r="B553" s="543" t="s">
        <v>513</v>
      </c>
      <c r="C553" s="586">
        <v>19350</v>
      </c>
    </row>
    <row r="554" spans="1:3" x14ac:dyDescent="0.3">
      <c r="A554" s="590" t="s">
        <v>551</v>
      </c>
      <c r="B554" s="543" t="s">
        <v>552</v>
      </c>
      <c r="C554" s="586">
        <v>1700</v>
      </c>
    </row>
    <row r="555" spans="1:3" x14ac:dyDescent="0.3">
      <c r="A555" s="590" t="s">
        <v>489</v>
      </c>
      <c r="B555" s="543" t="s">
        <v>490</v>
      </c>
      <c r="C555" s="586">
        <v>82350</v>
      </c>
    </row>
    <row r="556" spans="1:3" x14ac:dyDescent="0.3">
      <c r="A556" s="590" t="s">
        <v>491</v>
      </c>
      <c r="B556" s="543" t="s">
        <v>492</v>
      </c>
      <c r="C556" s="586">
        <v>318204</v>
      </c>
    </row>
    <row r="557" spans="1:3" x14ac:dyDescent="0.3">
      <c r="A557" s="590" t="s">
        <v>493</v>
      </c>
      <c r="B557" s="543" t="s">
        <v>494</v>
      </c>
      <c r="C557" s="586">
        <v>812809</v>
      </c>
    </row>
    <row r="558" spans="1:3" x14ac:dyDescent="0.3">
      <c r="A558" s="590" t="s">
        <v>514</v>
      </c>
      <c r="B558" s="543" t="s">
        <v>515</v>
      </c>
      <c r="C558" s="586">
        <v>2550</v>
      </c>
    </row>
    <row r="559" spans="1:3" x14ac:dyDescent="0.3">
      <c r="A559" s="590" t="s">
        <v>516</v>
      </c>
      <c r="B559" s="543" t="s">
        <v>517</v>
      </c>
      <c r="C559" s="586">
        <v>4340</v>
      </c>
    </row>
    <row r="560" spans="1:3" x14ac:dyDescent="0.3">
      <c r="A560" s="590" t="s">
        <v>573</v>
      </c>
      <c r="B560" s="543" t="s">
        <v>574</v>
      </c>
      <c r="C560" s="586">
        <v>50</v>
      </c>
    </row>
    <row r="561" spans="1:3" x14ac:dyDescent="0.3">
      <c r="A561" s="590" t="s">
        <v>531</v>
      </c>
      <c r="B561" s="543" t="s">
        <v>532</v>
      </c>
      <c r="C561" s="586">
        <v>14956</v>
      </c>
    </row>
    <row r="562" spans="1:3" ht="31.2" x14ac:dyDescent="0.3">
      <c r="A562" s="590" t="s">
        <v>575</v>
      </c>
      <c r="B562" s="543" t="s">
        <v>576</v>
      </c>
      <c r="C562" s="586">
        <v>900</v>
      </c>
    </row>
    <row r="563" spans="1:3" ht="31.2" x14ac:dyDescent="0.3">
      <c r="A563" s="590" t="s">
        <v>533</v>
      </c>
      <c r="B563" s="543" t="s">
        <v>534</v>
      </c>
      <c r="C563" s="586">
        <v>14056</v>
      </c>
    </row>
    <row r="564" spans="1:3" x14ac:dyDescent="0.3">
      <c r="A564" s="590" t="s">
        <v>590</v>
      </c>
      <c r="B564" s="543" t="s">
        <v>591</v>
      </c>
      <c r="C564" s="586">
        <v>76938</v>
      </c>
    </row>
    <row r="565" spans="1:3" x14ac:dyDescent="0.3">
      <c r="A565" s="590" t="s">
        <v>592</v>
      </c>
      <c r="B565" s="543" t="s">
        <v>593</v>
      </c>
      <c r="C565" s="586">
        <v>76938</v>
      </c>
    </row>
    <row r="566" spans="1:3" x14ac:dyDescent="0.3">
      <c r="A566" s="587" t="s">
        <v>461</v>
      </c>
      <c r="B566" s="544"/>
      <c r="C566" s="586">
        <v>3320448</v>
      </c>
    </row>
    <row r="567" spans="1:3" x14ac:dyDescent="0.3">
      <c r="A567" s="590"/>
      <c r="B567" s="543"/>
      <c r="C567" s="586"/>
    </row>
    <row r="568" spans="1:3" x14ac:dyDescent="0.3">
      <c r="A568" s="590" t="s">
        <v>499</v>
      </c>
      <c r="B568" s="543" t="s">
        <v>500</v>
      </c>
      <c r="C568" s="586">
        <v>181656</v>
      </c>
    </row>
    <row r="569" spans="1:3" x14ac:dyDescent="0.3">
      <c r="A569" s="590" t="s">
        <v>501</v>
      </c>
      <c r="B569" s="543" t="s">
        <v>502</v>
      </c>
      <c r="C569" s="586">
        <v>18180</v>
      </c>
    </row>
    <row r="570" spans="1:3" x14ac:dyDescent="0.3">
      <c r="A570" s="590" t="s">
        <v>503</v>
      </c>
      <c r="B570" s="543" t="s">
        <v>504</v>
      </c>
      <c r="C570" s="586">
        <v>14827</v>
      </c>
    </row>
    <row r="571" spans="1:3" x14ac:dyDescent="0.3">
      <c r="A571" s="590" t="s">
        <v>535</v>
      </c>
      <c r="B571" s="543" t="s">
        <v>536</v>
      </c>
      <c r="C571" s="586">
        <v>3353</v>
      </c>
    </row>
    <row r="572" spans="1:3" x14ac:dyDescent="0.3">
      <c r="A572" s="587" t="s">
        <v>505</v>
      </c>
      <c r="B572" s="544"/>
      <c r="C572" s="586">
        <v>199836</v>
      </c>
    </row>
    <row r="573" spans="1:3" x14ac:dyDescent="0.3">
      <c r="A573" s="590"/>
      <c r="B573" s="543"/>
      <c r="C573" s="586"/>
    </row>
    <row r="574" spans="1:3" x14ac:dyDescent="0.3">
      <c r="A574" s="587" t="s">
        <v>596</v>
      </c>
      <c r="B574" s="587"/>
      <c r="C574" s="586">
        <v>3520284</v>
      </c>
    </row>
    <row r="575" spans="1:3" x14ac:dyDescent="0.3">
      <c r="A575" s="590"/>
      <c r="B575" s="545"/>
      <c r="C575" s="586"/>
    </row>
    <row r="576" spans="1:3" x14ac:dyDescent="0.3">
      <c r="A576" s="587" t="s">
        <v>597</v>
      </c>
      <c r="B576" s="544"/>
      <c r="C576" s="585"/>
    </row>
    <row r="577" spans="1:3" x14ac:dyDescent="0.3">
      <c r="A577" s="590" t="s">
        <v>457</v>
      </c>
      <c r="B577" s="543" t="s">
        <v>458</v>
      </c>
      <c r="C577" s="586">
        <v>14895</v>
      </c>
    </row>
    <row r="578" spans="1:3" x14ac:dyDescent="0.3">
      <c r="A578" s="590" t="s">
        <v>459</v>
      </c>
      <c r="B578" s="543" t="s">
        <v>460</v>
      </c>
      <c r="C578" s="586">
        <v>14652</v>
      </c>
    </row>
    <row r="579" spans="1:3" x14ac:dyDescent="0.3">
      <c r="A579" s="590" t="s">
        <v>549</v>
      </c>
      <c r="B579" s="543" t="s">
        <v>550</v>
      </c>
      <c r="C579" s="586">
        <v>243</v>
      </c>
    </row>
    <row r="580" spans="1:3" x14ac:dyDescent="0.3">
      <c r="A580" s="590" t="s">
        <v>469</v>
      </c>
      <c r="B580" s="543" t="s">
        <v>470</v>
      </c>
      <c r="C580" s="586">
        <v>2846</v>
      </c>
    </row>
    <row r="581" spans="1:3" ht="31.2" x14ac:dyDescent="0.3">
      <c r="A581" s="590" t="s">
        <v>471</v>
      </c>
      <c r="B581" s="543" t="s">
        <v>472</v>
      </c>
      <c r="C581" s="586">
        <v>1767</v>
      </c>
    </row>
    <row r="582" spans="1:3" x14ac:dyDescent="0.3">
      <c r="A582" s="590" t="s">
        <v>473</v>
      </c>
      <c r="B582" s="543" t="s">
        <v>474</v>
      </c>
      <c r="C582" s="586">
        <v>677</v>
      </c>
    </row>
    <row r="583" spans="1:3" x14ac:dyDescent="0.3">
      <c r="A583" s="590" t="s">
        <v>475</v>
      </c>
      <c r="B583" s="543" t="s">
        <v>476</v>
      </c>
      <c r="C583" s="586">
        <v>402</v>
      </c>
    </row>
    <row r="584" spans="1:3" x14ac:dyDescent="0.3">
      <c r="A584" s="587" t="s">
        <v>461</v>
      </c>
      <c r="B584" s="544"/>
      <c r="C584" s="586">
        <v>17741</v>
      </c>
    </row>
    <row r="585" spans="1:3" x14ac:dyDescent="0.3">
      <c r="A585" s="590"/>
      <c r="B585" s="543"/>
      <c r="C585" s="586"/>
    </row>
    <row r="586" spans="1:3" x14ac:dyDescent="0.3">
      <c r="A586" s="587" t="s">
        <v>598</v>
      </c>
      <c r="B586" s="587"/>
      <c r="C586" s="586">
        <v>17741</v>
      </c>
    </row>
    <row r="587" spans="1:3" x14ac:dyDescent="0.3">
      <c r="A587" s="590"/>
      <c r="B587" s="545"/>
      <c r="C587" s="586"/>
    </row>
    <row r="588" spans="1:3" x14ac:dyDescent="0.3">
      <c r="A588" s="587" t="s">
        <v>599</v>
      </c>
      <c r="B588" s="544"/>
      <c r="C588" s="585"/>
    </row>
    <row r="589" spans="1:3" x14ac:dyDescent="0.3">
      <c r="A589" s="590" t="s">
        <v>487</v>
      </c>
      <c r="B589" s="543" t="s">
        <v>488</v>
      </c>
      <c r="C589" s="586">
        <v>68928</v>
      </c>
    </row>
    <row r="590" spans="1:3" x14ac:dyDescent="0.3">
      <c r="A590" s="590" t="s">
        <v>493</v>
      </c>
      <c r="B590" s="543" t="s">
        <v>494</v>
      </c>
      <c r="C590" s="586">
        <v>68928</v>
      </c>
    </row>
    <row r="591" spans="1:3" x14ac:dyDescent="0.3">
      <c r="A591" s="587" t="s">
        <v>461</v>
      </c>
      <c r="B591" s="544"/>
      <c r="C591" s="586">
        <v>68928</v>
      </c>
    </row>
    <row r="592" spans="1:3" x14ac:dyDescent="0.3">
      <c r="A592" s="590"/>
      <c r="B592" s="543"/>
      <c r="C592" s="586"/>
    </row>
    <row r="593" spans="1:3" x14ac:dyDescent="0.3">
      <c r="A593" s="587" t="s">
        <v>600</v>
      </c>
      <c r="B593" s="587"/>
      <c r="C593" s="586">
        <v>68928</v>
      </c>
    </row>
    <row r="594" spans="1:3" x14ac:dyDescent="0.3">
      <c r="A594" s="590"/>
      <c r="B594" s="545"/>
      <c r="C594" s="586"/>
    </row>
    <row r="595" spans="1:3" x14ac:dyDescent="0.3">
      <c r="A595" s="587" t="s">
        <v>601</v>
      </c>
      <c r="B595" s="544"/>
      <c r="C595" s="585"/>
    </row>
    <row r="596" spans="1:3" ht="31.2" x14ac:dyDescent="0.3">
      <c r="A596" s="590" t="s">
        <v>464</v>
      </c>
      <c r="B596" s="543" t="s">
        <v>377</v>
      </c>
      <c r="C596" s="586">
        <v>155467</v>
      </c>
    </row>
    <row r="597" spans="1:3" x14ac:dyDescent="0.3">
      <c r="A597" s="590" t="s">
        <v>465</v>
      </c>
      <c r="B597" s="543" t="s">
        <v>466</v>
      </c>
      <c r="C597" s="586">
        <v>155467</v>
      </c>
    </row>
    <row r="598" spans="1:3" x14ac:dyDescent="0.3">
      <c r="A598" s="590" t="s">
        <v>457</v>
      </c>
      <c r="B598" s="543" t="s">
        <v>458</v>
      </c>
      <c r="C598" s="586">
        <v>4664</v>
      </c>
    </row>
    <row r="599" spans="1:3" ht="31.2" x14ac:dyDescent="0.3">
      <c r="A599" s="590" t="s">
        <v>485</v>
      </c>
      <c r="B599" s="543" t="s">
        <v>486</v>
      </c>
      <c r="C599" s="586">
        <v>4664</v>
      </c>
    </row>
    <row r="600" spans="1:3" x14ac:dyDescent="0.3">
      <c r="A600" s="590" t="s">
        <v>469</v>
      </c>
      <c r="B600" s="543" t="s">
        <v>470</v>
      </c>
      <c r="C600" s="586">
        <v>29881</v>
      </c>
    </row>
    <row r="601" spans="1:3" ht="31.2" x14ac:dyDescent="0.3">
      <c r="A601" s="590" t="s">
        <v>471</v>
      </c>
      <c r="B601" s="543" t="s">
        <v>472</v>
      </c>
      <c r="C601" s="586">
        <v>18066</v>
      </c>
    </row>
    <row r="602" spans="1:3" x14ac:dyDescent="0.3">
      <c r="A602" s="590" t="s">
        <v>473</v>
      </c>
      <c r="B602" s="543" t="s">
        <v>474</v>
      </c>
      <c r="C602" s="586">
        <v>7462</v>
      </c>
    </row>
    <row r="603" spans="1:3" x14ac:dyDescent="0.3">
      <c r="A603" s="590" t="s">
        <v>475</v>
      </c>
      <c r="B603" s="543" t="s">
        <v>476</v>
      </c>
      <c r="C603" s="586">
        <v>4353</v>
      </c>
    </row>
    <row r="604" spans="1:3" x14ac:dyDescent="0.3">
      <c r="A604" s="590" t="s">
        <v>487</v>
      </c>
      <c r="B604" s="543" t="s">
        <v>488</v>
      </c>
      <c r="C604" s="586">
        <v>63312</v>
      </c>
    </row>
    <row r="605" spans="1:3" x14ac:dyDescent="0.3">
      <c r="A605" s="590" t="s">
        <v>510</v>
      </c>
      <c r="B605" s="543" t="s">
        <v>511</v>
      </c>
      <c r="C605" s="586">
        <v>17755</v>
      </c>
    </row>
    <row r="606" spans="1:3" x14ac:dyDescent="0.3">
      <c r="A606" s="590" t="s">
        <v>512</v>
      </c>
      <c r="B606" s="543" t="s">
        <v>513</v>
      </c>
      <c r="C606" s="586">
        <v>563</v>
      </c>
    </row>
    <row r="607" spans="1:3" x14ac:dyDescent="0.3">
      <c r="A607" s="590" t="s">
        <v>489</v>
      </c>
      <c r="B607" s="543" t="s">
        <v>490</v>
      </c>
      <c r="C607" s="586">
        <v>5739</v>
      </c>
    </row>
    <row r="608" spans="1:3" x14ac:dyDescent="0.3">
      <c r="A608" s="590" t="s">
        <v>491</v>
      </c>
      <c r="B608" s="543" t="s">
        <v>492</v>
      </c>
      <c r="C608" s="586">
        <v>6377</v>
      </c>
    </row>
    <row r="609" spans="1:3" x14ac:dyDescent="0.3">
      <c r="A609" s="590" t="s">
        <v>493</v>
      </c>
      <c r="B609" s="543" t="s">
        <v>494</v>
      </c>
      <c r="C609" s="586">
        <v>32878</v>
      </c>
    </row>
    <row r="610" spans="1:3" x14ac:dyDescent="0.3">
      <c r="A610" s="590" t="s">
        <v>590</v>
      </c>
      <c r="B610" s="543" t="s">
        <v>591</v>
      </c>
      <c r="C610" s="586">
        <v>5667</v>
      </c>
    </row>
    <row r="611" spans="1:3" x14ac:dyDescent="0.3">
      <c r="A611" s="590" t="s">
        <v>592</v>
      </c>
      <c r="B611" s="543" t="s">
        <v>593</v>
      </c>
      <c r="C611" s="586">
        <v>5667</v>
      </c>
    </row>
    <row r="612" spans="1:3" x14ac:dyDescent="0.3">
      <c r="A612" s="587" t="s">
        <v>461</v>
      </c>
      <c r="B612" s="544"/>
      <c r="C612" s="586">
        <v>258991</v>
      </c>
    </row>
    <row r="613" spans="1:3" x14ac:dyDescent="0.3">
      <c r="A613" s="590"/>
      <c r="B613" s="543"/>
      <c r="C613" s="586"/>
    </row>
    <row r="614" spans="1:3" x14ac:dyDescent="0.3">
      <c r="A614" s="587" t="s">
        <v>602</v>
      </c>
      <c r="B614" s="587"/>
      <c r="C614" s="586">
        <v>258991</v>
      </c>
    </row>
    <row r="615" spans="1:3" x14ac:dyDescent="0.3">
      <c r="A615" s="590"/>
      <c r="B615" s="545"/>
      <c r="C615" s="586"/>
    </row>
    <row r="616" spans="1:3" x14ac:dyDescent="0.3">
      <c r="A616" s="587" t="s">
        <v>1351</v>
      </c>
      <c r="B616" s="544"/>
      <c r="C616" s="585"/>
    </row>
    <row r="617" spans="1:3" x14ac:dyDescent="0.3">
      <c r="A617" s="590" t="s">
        <v>457</v>
      </c>
      <c r="B617" s="543" t="s">
        <v>458</v>
      </c>
      <c r="C617" s="586">
        <v>85024</v>
      </c>
    </row>
    <row r="618" spans="1:3" x14ac:dyDescent="0.3">
      <c r="A618" s="590" t="s">
        <v>483</v>
      </c>
      <c r="B618" s="543" t="s">
        <v>484</v>
      </c>
      <c r="C618" s="586">
        <v>85024</v>
      </c>
    </row>
    <row r="619" spans="1:3" x14ac:dyDescent="0.3">
      <c r="A619" s="590" t="s">
        <v>469</v>
      </c>
      <c r="B619" s="543" t="s">
        <v>470</v>
      </c>
      <c r="C619" s="586">
        <v>6323</v>
      </c>
    </row>
    <row r="620" spans="1:3" ht="31.2" x14ac:dyDescent="0.3">
      <c r="A620" s="590" t="s">
        <v>471</v>
      </c>
      <c r="B620" s="543" t="s">
        <v>472</v>
      </c>
      <c r="C620" s="586">
        <v>2668</v>
      </c>
    </row>
    <row r="621" spans="1:3" x14ac:dyDescent="0.3">
      <c r="A621" s="590" t="s">
        <v>473</v>
      </c>
      <c r="B621" s="543" t="s">
        <v>474</v>
      </c>
      <c r="C621" s="586">
        <v>2941</v>
      </c>
    </row>
    <row r="622" spans="1:3" x14ac:dyDescent="0.3">
      <c r="A622" s="590" t="s">
        <v>475</v>
      </c>
      <c r="B622" s="543" t="s">
        <v>476</v>
      </c>
      <c r="C622" s="586">
        <v>714</v>
      </c>
    </row>
    <row r="623" spans="1:3" x14ac:dyDescent="0.3">
      <c r="A623" s="590" t="s">
        <v>590</v>
      </c>
      <c r="B623" s="543" t="s">
        <v>591</v>
      </c>
      <c r="C623" s="586">
        <v>23937</v>
      </c>
    </row>
    <row r="624" spans="1:3" x14ac:dyDescent="0.3">
      <c r="A624" s="590" t="s">
        <v>592</v>
      </c>
      <c r="B624" s="543" t="s">
        <v>593</v>
      </c>
      <c r="C624" s="586">
        <v>23937</v>
      </c>
    </row>
    <row r="625" spans="1:3" x14ac:dyDescent="0.3">
      <c r="A625" s="587" t="s">
        <v>461</v>
      </c>
      <c r="B625" s="544"/>
      <c r="C625" s="586">
        <v>115284</v>
      </c>
    </row>
    <row r="626" spans="1:3" x14ac:dyDescent="0.3">
      <c r="A626" s="590"/>
      <c r="B626" s="543"/>
      <c r="C626" s="586"/>
    </row>
    <row r="627" spans="1:3" x14ac:dyDescent="0.3">
      <c r="A627" s="587" t="s">
        <v>1352</v>
      </c>
      <c r="B627" s="587"/>
      <c r="C627" s="586">
        <v>115284</v>
      </c>
    </row>
    <row r="628" spans="1:3" x14ac:dyDescent="0.3">
      <c r="A628" s="590"/>
      <c r="B628" s="545"/>
      <c r="C628" s="586"/>
    </row>
    <row r="629" spans="1:3" x14ac:dyDescent="0.3">
      <c r="A629" s="587" t="s">
        <v>603</v>
      </c>
      <c r="B629" s="544"/>
      <c r="C629" s="585"/>
    </row>
    <row r="630" spans="1:3" ht="31.2" x14ac:dyDescent="0.3">
      <c r="A630" s="590" t="s">
        <v>464</v>
      </c>
      <c r="B630" s="543" t="s">
        <v>377</v>
      </c>
      <c r="C630" s="586">
        <v>1207497</v>
      </c>
    </row>
    <row r="631" spans="1:3" x14ac:dyDescent="0.3">
      <c r="A631" s="590" t="s">
        <v>465</v>
      </c>
      <c r="B631" s="543" t="s">
        <v>466</v>
      </c>
      <c r="C631" s="586">
        <v>1207497</v>
      </c>
    </row>
    <row r="632" spans="1:3" x14ac:dyDescent="0.3">
      <c r="A632" s="590" t="s">
        <v>457</v>
      </c>
      <c r="B632" s="543" t="s">
        <v>458</v>
      </c>
      <c r="C632" s="586">
        <v>69225</v>
      </c>
    </row>
    <row r="633" spans="1:3" x14ac:dyDescent="0.3">
      <c r="A633" s="590" t="s">
        <v>483</v>
      </c>
      <c r="B633" s="543" t="s">
        <v>484</v>
      </c>
      <c r="C633" s="586">
        <v>10000</v>
      </c>
    </row>
    <row r="634" spans="1:3" ht="31.2" x14ac:dyDescent="0.3">
      <c r="A634" s="590" t="s">
        <v>485</v>
      </c>
      <c r="B634" s="543" t="s">
        <v>486</v>
      </c>
      <c r="C634" s="586">
        <v>36225</v>
      </c>
    </row>
    <row r="635" spans="1:3" x14ac:dyDescent="0.3">
      <c r="A635" s="590" t="s">
        <v>571</v>
      </c>
      <c r="B635" s="543" t="s">
        <v>572</v>
      </c>
      <c r="C635" s="586">
        <v>23000</v>
      </c>
    </row>
    <row r="636" spans="1:3" x14ac:dyDescent="0.3">
      <c r="A636" s="590" t="s">
        <v>469</v>
      </c>
      <c r="B636" s="543" t="s">
        <v>470</v>
      </c>
      <c r="C636" s="586">
        <v>232081</v>
      </c>
    </row>
    <row r="637" spans="1:3" ht="31.2" x14ac:dyDescent="0.3">
      <c r="A637" s="590" t="s">
        <v>471</v>
      </c>
      <c r="B637" s="543" t="s">
        <v>472</v>
      </c>
      <c r="C637" s="586">
        <v>140311</v>
      </c>
    </row>
    <row r="638" spans="1:3" x14ac:dyDescent="0.3">
      <c r="A638" s="590" t="s">
        <v>473</v>
      </c>
      <c r="B638" s="543" t="s">
        <v>474</v>
      </c>
      <c r="C638" s="586">
        <v>57960</v>
      </c>
    </row>
    <row r="639" spans="1:3" x14ac:dyDescent="0.3">
      <c r="A639" s="590" t="s">
        <v>475</v>
      </c>
      <c r="B639" s="543" t="s">
        <v>476</v>
      </c>
      <c r="C639" s="586">
        <v>33810</v>
      </c>
    </row>
    <row r="640" spans="1:3" x14ac:dyDescent="0.3">
      <c r="A640" s="590" t="s">
        <v>487</v>
      </c>
      <c r="B640" s="543" t="s">
        <v>488</v>
      </c>
      <c r="C640" s="586">
        <v>1267387</v>
      </c>
    </row>
    <row r="641" spans="1:3" x14ac:dyDescent="0.3">
      <c r="A641" s="590" t="s">
        <v>510</v>
      </c>
      <c r="B641" s="543" t="s">
        <v>511</v>
      </c>
      <c r="C641" s="586">
        <v>325990</v>
      </c>
    </row>
    <row r="642" spans="1:3" x14ac:dyDescent="0.3">
      <c r="A642" s="590" t="s">
        <v>559</v>
      </c>
      <c r="B642" s="543" t="s">
        <v>560</v>
      </c>
      <c r="C642" s="586">
        <v>3000</v>
      </c>
    </row>
    <row r="643" spans="1:3" x14ac:dyDescent="0.3">
      <c r="A643" s="590" t="s">
        <v>512</v>
      </c>
      <c r="B643" s="543" t="s">
        <v>513</v>
      </c>
      <c r="C643" s="586">
        <v>19950</v>
      </c>
    </row>
    <row r="644" spans="1:3" x14ac:dyDescent="0.3">
      <c r="A644" s="590" t="s">
        <v>489</v>
      </c>
      <c r="B644" s="543" t="s">
        <v>490</v>
      </c>
      <c r="C644" s="586">
        <v>89327</v>
      </c>
    </row>
    <row r="645" spans="1:3" x14ac:dyDescent="0.3">
      <c r="A645" s="590" t="s">
        <v>491</v>
      </c>
      <c r="B645" s="543" t="s">
        <v>492</v>
      </c>
      <c r="C645" s="586">
        <v>345037</v>
      </c>
    </row>
    <row r="646" spans="1:3" x14ac:dyDescent="0.3">
      <c r="A646" s="590" t="s">
        <v>493</v>
      </c>
      <c r="B646" s="543" t="s">
        <v>494</v>
      </c>
      <c r="C646" s="586">
        <v>479887</v>
      </c>
    </row>
    <row r="647" spans="1:3" x14ac:dyDescent="0.3">
      <c r="A647" s="590" t="s">
        <v>514</v>
      </c>
      <c r="B647" s="543" t="s">
        <v>515</v>
      </c>
      <c r="C647" s="586">
        <v>1120</v>
      </c>
    </row>
    <row r="648" spans="1:3" x14ac:dyDescent="0.3">
      <c r="A648" s="590" t="s">
        <v>516</v>
      </c>
      <c r="B648" s="543" t="s">
        <v>517</v>
      </c>
      <c r="C648" s="586">
        <v>3076</v>
      </c>
    </row>
    <row r="649" spans="1:3" x14ac:dyDescent="0.3">
      <c r="A649" s="590" t="s">
        <v>531</v>
      </c>
      <c r="B649" s="543" t="s">
        <v>532</v>
      </c>
      <c r="C649" s="586">
        <v>6507</v>
      </c>
    </row>
    <row r="650" spans="1:3" ht="31.2" x14ac:dyDescent="0.3">
      <c r="A650" s="590" t="s">
        <v>575</v>
      </c>
      <c r="B650" s="543" t="s">
        <v>576</v>
      </c>
      <c r="C650" s="586">
        <v>97</v>
      </c>
    </row>
    <row r="651" spans="1:3" ht="31.2" x14ac:dyDescent="0.3">
      <c r="A651" s="590" t="s">
        <v>533</v>
      </c>
      <c r="B651" s="543" t="s">
        <v>534</v>
      </c>
      <c r="C651" s="586">
        <v>6410</v>
      </c>
    </row>
    <row r="652" spans="1:3" x14ac:dyDescent="0.3">
      <c r="A652" s="587" t="s">
        <v>461</v>
      </c>
      <c r="B652" s="544"/>
      <c r="C652" s="586">
        <v>2782697</v>
      </c>
    </row>
    <row r="653" spans="1:3" x14ac:dyDescent="0.3">
      <c r="A653" s="590"/>
      <c r="B653" s="543"/>
      <c r="C653" s="586"/>
    </row>
    <row r="654" spans="1:3" x14ac:dyDescent="0.3">
      <c r="A654" s="590" t="s">
        <v>501</v>
      </c>
      <c r="B654" s="543" t="s">
        <v>502</v>
      </c>
      <c r="C654" s="586">
        <v>27459</v>
      </c>
    </row>
    <row r="655" spans="1:3" x14ac:dyDescent="0.3">
      <c r="A655" s="590" t="s">
        <v>503</v>
      </c>
      <c r="B655" s="543" t="s">
        <v>504</v>
      </c>
      <c r="C655" s="586">
        <v>27459</v>
      </c>
    </row>
    <row r="656" spans="1:3" x14ac:dyDescent="0.3">
      <c r="A656" s="587" t="s">
        <v>505</v>
      </c>
      <c r="B656" s="544"/>
      <c r="C656" s="586">
        <v>27459</v>
      </c>
    </row>
    <row r="657" spans="1:3" x14ac:dyDescent="0.3">
      <c r="A657" s="590"/>
      <c r="B657" s="543"/>
      <c r="C657" s="586"/>
    </row>
    <row r="658" spans="1:3" x14ac:dyDescent="0.3">
      <c r="A658" s="587" t="s">
        <v>604</v>
      </c>
      <c r="B658" s="587"/>
      <c r="C658" s="586">
        <v>2810156</v>
      </c>
    </row>
    <row r="659" spans="1:3" x14ac:dyDescent="0.3">
      <c r="A659" s="590"/>
      <c r="B659" s="545"/>
      <c r="C659" s="586"/>
    </row>
    <row r="660" spans="1:3" x14ac:dyDescent="0.3">
      <c r="A660" s="587" t="s">
        <v>605</v>
      </c>
      <c r="B660" s="544"/>
      <c r="C660" s="585"/>
    </row>
    <row r="661" spans="1:3" ht="31.2" x14ac:dyDescent="0.3">
      <c r="A661" s="590" t="s">
        <v>464</v>
      </c>
      <c r="B661" s="543" t="s">
        <v>377</v>
      </c>
      <c r="C661" s="586">
        <v>1073905</v>
      </c>
    </row>
    <row r="662" spans="1:3" x14ac:dyDescent="0.3">
      <c r="A662" s="590" t="s">
        <v>465</v>
      </c>
      <c r="B662" s="543" t="s">
        <v>466</v>
      </c>
      <c r="C662" s="586">
        <v>1073905</v>
      </c>
    </row>
    <row r="663" spans="1:3" x14ac:dyDescent="0.3">
      <c r="A663" s="590" t="s">
        <v>457</v>
      </c>
      <c r="B663" s="543" t="s">
        <v>458</v>
      </c>
      <c r="C663" s="586">
        <v>32217</v>
      </c>
    </row>
    <row r="664" spans="1:3" ht="31.2" x14ac:dyDescent="0.3">
      <c r="A664" s="590" t="s">
        <v>485</v>
      </c>
      <c r="B664" s="543" t="s">
        <v>486</v>
      </c>
      <c r="C664" s="586">
        <v>32217</v>
      </c>
    </row>
    <row r="665" spans="1:3" x14ac:dyDescent="0.3">
      <c r="A665" s="590" t="s">
        <v>469</v>
      </c>
      <c r="B665" s="543" t="s">
        <v>470</v>
      </c>
      <c r="C665" s="586">
        <v>206405</v>
      </c>
    </row>
    <row r="666" spans="1:3" ht="31.2" x14ac:dyDescent="0.3">
      <c r="A666" s="590" t="s">
        <v>471</v>
      </c>
      <c r="B666" s="543" t="s">
        <v>472</v>
      </c>
      <c r="C666" s="586">
        <v>124789</v>
      </c>
    </row>
    <row r="667" spans="1:3" x14ac:dyDescent="0.3">
      <c r="A667" s="590" t="s">
        <v>473</v>
      </c>
      <c r="B667" s="543" t="s">
        <v>474</v>
      </c>
      <c r="C667" s="586">
        <v>51547</v>
      </c>
    </row>
    <row r="668" spans="1:3" x14ac:dyDescent="0.3">
      <c r="A668" s="590" t="s">
        <v>475</v>
      </c>
      <c r="B668" s="543" t="s">
        <v>476</v>
      </c>
      <c r="C668" s="586">
        <v>30069</v>
      </c>
    </row>
    <row r="669" spans="1:3" x14ac:dyDescent="0.3">
      <c r="A669" s="590" t="s">
        <v>487</v>
      </c>
      <c r="B669" s="543" t="s">
        <v>488</v>
      </c>
      <c r="C669" s="586">
        <v>836726</v>
      </c>
    </row>
    <row r="670" spans="1:3" x14ac:dyDescent="0.3">
      <c r="A670" s="590" t="s">
        <v>510</v>
      </c>
      <c r="B670" s="543" t="s">
        <v>511</v>
      </c>
      <c r="C670" s="586">
        <v>164200</v>
      </c>
    </row>
    <row r="671" spans="1:3" x14ac:dyDescent="0.3">
      <c r="A671" s="590" t="s">
        <v>559</v>
      </c>
      <c r="B671" s="543" t="s">
        <v>560</v>
      </c>
      <c r="C671" s="586">
        <v>390</v>
      </c>
    </row>
    <row r="672" spans="1:3" x14ac:dyDescent="0.3">
      <c r="A672" s="590" t="s">
        <v>512</v>
      </c>
      <c r="B672" s="543" t="s">
        <v>513</v>
      </c>
      <c r="C672" s="586">
        <v>4000</v>
      </c>
    </row>
    <row r="673" spans="1:3" x14ac:dyDescent="0.3">
      <c r="A673" s="590" t="s">
        <v>489</v>
      </c>
      <c r="B673" s="543" t="s">
        <v>490</v>
      </c>
      <c r="C673" s="586">
        <v>19900</v>
      </c>
    </row>
    <row r="674" spans="1:3" x14ac:dyDescent="0.3">
      <c r="A674" s="590" t="s">
        <v>491</v>
      </c>
      <c r="B674" s="543" t="s">
        <v>492</v>
      </c>
      <c r="C674" s="586">
        <v>542432</v>
      </c>
    </row>
    <row r="675" spans="1:3" x14ac:dyDescent="0.3">
      <c r="A675" s="590" t="s">
        <v>493</v>
      </c>
      <c r="B675" s="543" t="s">
        <v>494</v>
      </c>
      <c r="C675" s="586">
        <v>101228</v>
      </c>
    </row>
    <row r="676" spans="1:3" x14ac:dyDescent="0.3">
      <c r="A676" s="590" t="s">
        <v>514</v>
      </c>
      <c r="B676" s="543" t="s">
        <v>515</v>
      </c>
      <c r="C676" s="586">
        <v>200</v>
      </c>
    </row>
    <row r="677" spans="1:3" x14ac:dyDescent="0.3">
      <c r="A677" s="590" t="s">
        <v>516</v>
      </c>
      <c r="B677" s="543" t="s">
        <v>517</v>
      </c>
      <c r="C677" s="586">
        <v>4376</v>
      </c>
    </row>
    <row r="678" spans="1:3" x14ac:dyDescent="0.3">
      <c r="A678" s="590" t="s">
        <v>531</v>
      </c>
      <c r="B678" s="543" t="s">
        <v>532</v>
      </c>
      <c r="C678" s="586">
        <v>2050</v>
      </c>
    </row>
    <row r="679" spans="1:3" ht="31.2" x14ac:dyDescent="0.3">
      <c r="A679" s="590" t="s">
        <v>575</v>
      </c>
      <c r="B679" s="543" t="s">
        <v>576</v>
      </c>
      <c r="C679" s="586">
        <v>950</v>
      </c>
    </row>
    <row r="680" spans="1:3" ht="31.2" x14ac:dyDescent="0.3">
      <c r="A680" s="590" t="s">
        <v>533</v>
      </c>
      <c r="B680" s="543" t="s">
        <v>534</v>
      </c>
      <c r="C680" s="586">
        <v>1100</v>
      </c>
    </row>
    <row r="681" spans="1:3" x14ac:dyDescent="0.3">
      <c r="A681" s="587" t="s">
        <v>461</v>
      </c>
      <c r="B681" s="544"/>
      <c r="C681" s="586">
        <v>2151303</v>
      </c>
    </row>
    <row r="682" spans="1:3" x14ac:dyDescent="0.3">
      <c r="A682" s="590"/>
      <c r="B682" s="543"/>
      <c r="C682" s="586"/>
    </row>
    <row r="683" spans="1:3" x14ac:dyDescent="0.3">
      <c r="A683" s="590" t="s">
        <v>501</v>
      </c>
      <c r="B683" s="543" t="s">
        <v>502</v>
      </c>
      <c r="C683" s="586">
        <v>47665</v>
      </c>
    </row>
    <row r="684" spans="1:3" x14ac:dyDescent="0.3">
      <c r="A684" s="590" t="s">
        <v>503</v>
      </c>
      <c r="B684" s="543" t="s">
        <v>504</v>
      </c>
      <c r="C684" s="586">
        <v>20221</v>
      </c>
    </row>
    <row r="685" spans="1:3" x14ac:dyDescent="0.3">
      <c r="A685" s="590" t="s">
        <v>535</v>
      </c>
      <c r="B685" s="543" t="s">
        <v>536</v>
      </c>
      <c r="C685" s="586">
        <v>27444</v>
      </c>
    </row>
    <row r="686" spans="1:3" x14ac:dyDescent="0.3">
      <c r="A686" s="587" t="s">
        <v>505</v>
      </c>
      <c r="B686" s="544"/>
      <c r="C686" s="586">
        <v>47665</v>
      </c>
    </row>
    <row r="687" spans="1:3" x14ac:dyDescent="0.3">
      <c r="A687" s="590"/>
      <c r="B687" s="543"/>
      <c r="C687" s="586"/>
    </row>
    <row r="688" spans="1:3" x14ac:dyDescent="0.3">
      <c r="A688" s="587" t="s">
        <v>606</v>
      </c>
      <c r="B688" s="587"/>
      <c r="C688" s="586">
        <v>2198968</v>
      </c>
    </row>
    <row r="689" spans="1:3" x14ac:dyDescent="0.3">
      <c r="A689" s="590"/>
      <c r="B689" s="545"/>
      <c r="C689" s="586"/>
    </row>
    <row r="690" spans="1:3" x14ac:dyDescent="0.3">
      <c r="A690" s="587" t="s">
        <v>607</v>
      </c>
      <c r="B690" s="544"/>
      <c r="C690" s="585"/>
    </row>
    <row r="691" spans="1:3" x14ac:dyDescent="0.3">
      <c r="A691" s="590" t="s">
        <v>487</v>
      </c>
      <c r="B691" s="543" t="s">
        <v>488</v>
      </c>
      <c r="C691" s="586">
        <v>71330</v>
      </c>
    </row>
    <row r="692" spans="1:3" x14ac:dyDescent="0.3">
      <c r="A692" s="590" t="s">
        <v>493</v>
      </c>
      <c r="B692" s="543" t="s">
        <v>494</v>
      </c>
      <c r="C692" s="586">
        <v>71330</v>
      </c>
    </row>
    <row r="693" spans="1:3" x14ac:dyDescent="0.3">
      <c r="A693" s="587" t="s">
        <v>461</v>
      </c>
      <c r="B693" s="544"/>
      <c r="C693" s="586">
        <v>71330</v>
      </c>
    </row>
    <row r="694" spans="1:3" x14ac:dyDescent="0.3">
      <c r="A694" s="590"/>
      <c r="B694" s="543"/>
      <c r="C694" s="586"/>
    </row>
    <row r="695" spans="1:3" x14ac:dyDescent="0.3">
      <c r="A695" s="587" t="s">
        <v>608</v>
      </c>
      <c r="B695" s="587"/>
      <c r="C695" s="586">
        <v>71330</v>
      </c>
    </row>
    <row r="696" spans="1:3" x14ac:dyDescent="0.3">
      <c r="A696" s="590"/>
      <c r="B696" s="545"/>
      <c r="C696" s="586"/>
    </row>
    <row r="697" spans="1:3" x14ac:dyDescent="0.3">
      <c r="A697" s="587" t="s">
        <v>609</v>
      </c>
      <c r="B697" s="544"/>
      <c r="C697" s="585"/>
    </row>
    <row r="698" spans="1:3" ht="31.2" x14ac:dyDescent="0.3">
      <c r="A698" s="590" t="s">
        <v>464</v>
      </c>
      <c r="B698" s="543" t="s">
        <v>377</v>
      </c>
      <c r="C698" s="586">
        <v>321318</v>
      </c>
    </row>
    <row r="699" spans="1:3" x14ac:dyDescent="0.3">
      <c r="A699" s="590" t="s">
        <v>465</v>
      </c>
      <c r="B699" s="543" t="s">
        <v>466</v>
      </c>
      <c r="C699" s="586">
        <v>321318</v>
      </c>
    </row>
    <row r="700" spans="1:3" x14ac:dyDescent="0.3">
      <c r="A700" s="590" t="s">
        <v>457</v>
      </c>
      <c r="B700" s="543" t="s">
        <v>458</v>
      </c>
      <c r="C700" s="586">
        <v>25188</v>
      </c>
    </row>
    <row r="701" spans="1:3" x14ac:dyDescent="0.3">
      <c r="A701" s="590" t="s">
        <v>483</v>
      </c>
      <c r="B701" s="543" t="s">
        <v>484</v>
      </c>
      <c r="C701" s="586">
        <v>5580</v>
      </c>
    </row>
    <row r="702" spans="1:3" ht="31.2" x14ac:dyDescent="0.3">
      <c r="A702" s="590" t="s">
        <v>485</v>
      </c>
      <c r="B702" s="543" t="s">
        <v>486</v>
      </c>
      <c r="C702" s="586">
        <v>9640</v>
      </c>
    </row>
    <row r="703" spans="1:3" x14ac:dyDescent="0.3">
      <c r="A703" s="590" t="s">
        <v>571</v>
      </c>
      <c r="B703" s="543" t="s">
        <v>572</v>
      </c>
      <c r="C703" s="586">
        <v>9968</v>
      </c>
    </row>
    <row r="704" spans="1:3" x14ac:dyDescent="0.3">
      <c r="A704" s="590" t="s">
        <v>469</v>
      </c>
      <c r="B704" s="543" t="s">
        <v>470</v>
      </c>
      <c r="C704" s="586">
        <v>62830</v>
      </c>
    </row>
    <row r="705" spans="1:3" ht="31.2" x14ac:dyDescent="0.3">
      <c r="A705" s="590" t="s">
        <v>471</v>
      </c>
      <c r="B705" s="543" t="s">
        <v>472</v>
      </c>
      <c r="C705" s="586">
        <v>37986</v>
      </c>
    </row>
    <row r="706" spans="1:3" x14ac:dyDescent="0.3">
      <c r="A706" s="590" t="s">
        <v>473</v>
      </c>
      <c r="B706" s="543" t="s">
        <v>474</v>
      </c>
      <c r="C706" s="586">
        <v>15691</v>
      </c>
    </row>
    <row r="707" spans="1:3" x14ac:dyDescent="0.3">
      <c r="A707" s="590" t="s">
        <v>475</v>
      </c>
      <c r="B707" s="543" t="s">
        <v>476</v>
      </c>
      <c r="C707" s="586">
        <v>9153</v>
      </c>
    </row>
    <row r="708" spans="1:3" x14ac:dyDescent="0.3">
      <c r="A708" s="590" t="s">
        <v>487</v>
      </c>
      <c r="B708" s="543" t="s">
        <v>488</v>
      </c>
      <c r="C708" s="586">
        <v>511784</v>
      </c>
    </row>
    <row r="709" spans="1:3" x14ac:dyDescent="0.3">
      <c r="A709" s="590" t="s">
        <v>559</v>
      </c>
      <c r="B709" s="543" t="s">
        <v>560</v>
      </c>
      <c r="C709" s="586">
        <v>400</v>
      </c>
    </row>
    <row r="710" spans="1:3" x14ac:dyDescent="0.3">
      <c r="A710" s="590" t="s">
        <v>512</v>
      </c>
      <c r="B710" s="543" t="s">
        <v>513</v>
      </c>
      <c r="C710" s="586">
        <v>6000</v>
      </c>
    </row>
    <row r="711" spans="1:3" x14ac:dyDescent="0.3">
      <c r="A711" s="590" t="s">
        <v>489</v>
      </c>
      <c r="B711" s="543" t="s">
        <v>490</v>
      </c>
      <c r="C711" s="586">
        <v>14500</v>
      </c>
    </row>
    <row r="712" spans="1:3" x14ac:dyDescent="0.3">
      <c r="A712" s="590" t="s">
        <v>491</v>
      </c>
      <c r="B712" s="543" t="s">
        <v>492</v>
      </c>
      <c r="C712" s="586">
        <v>43161</v>
      </c>
    </row>
    <row r="713" spans="1:3" x14ac:dyDescent="0.3">
      <c r="A713" s="590" t="s">
        <v>493</v>
      </c>
      <c r="B713" s="543" t="s">
        <v>494</v>
      </c>
      <c r="C713" s="586">
        <v>445023</v>
      </c>
    </row>
    <row r="714" spans="1:3" x14ac:dyDescent="0.3">
      <c r="A714" s="590" t="s">
        <v>514</v>
      </c>
      <c r="B714" s="543" t="s">
        <v>515</v>
      </c>
      <c r="C714" s="586">
        <v>400</v>
      </c>
    </row>
    <row r="715" spans="1:3" x14ac:dyDescent="0.3">
      <c r="A715" s="590" t="s">
        <v>516</v>
      </c>
      <c r="B715" s="543" t="s">
        <v>517</v>
      </c>
      <c r="C715" s="586">
        <v>2300</v>
      </c>
    </row>
    <row r="716" spans="1:3" x14ac:dyDescent="0.3">
      <c r="A716" s="590" t="s">
        <v>531</v>
      </c>
      <c r="B716" s="543" t="s">
        <v>532</v>
      </c>
      <c r="C716" s="586">
        <v>2022</v>
      </c>
    </row>
    <row r="717" spans="1:3" ht="31.2" x14ac:dyDescent="0.3">
      <c r="A717" s="590" t="s">
        <v>575</v>
      </c>
      <c r="B717" s="543" t="s">
        <v>576</v>
      </c>
      <c r="C717" s="586">
        <v>150</v>
      </c>
    </row>
    <row r="718" spans="1:3" ht="31.2" x14ac:dyDescent="0.3">
      <c r="A718" s="590" t="s">
        <v>533</v>
      </c>
      <c r="B718" s="543" t="s">
        <v>534</v>
      </c>
      <c r="C718" s="586">
        <v>1872</v>
      </c>
    </row>
    <row r="719" spans="1:3" x14ac:dyDescent="0.3">
      <c r="A719" s="587" t="s">
        <v>461</v>
      </c>
      <c r="B719" s="544"/>
      <c r="C719" s="586">
        <v>923142</v>
      </c>
    </row>
    <row r="720" spans="1:3" x14ac:dyDescent="0.3">
      <c r="A720" s="590"/>
      <c r="B720" s="543"/>
      <c r="C720" s="586"/>
    </row>
    <row r="721" spans="1:3" x14ac:dyDescent="0.3">
      <c r="A721" s="590" t="s">
        <v>499</v>
      </c>
      <c r="B721" s="543" t="s">
        <v>500</v>
      </c>
      <c r="C721" s="586">
        <v>22180</v>
      </c>
    </row>
    <row r="722" spans="1:3" x14ac:dyDescent="0.3">
      <c r="A722" s="590" t="s">
        <v>501</v>
      </c>
      <c r="B722" s="543" t="s">
        <v>502</v>
      </c>
      <c r="C722" s="586">
        <v>9676</v>
      </c>
    </row>
    <row r="723" spans="1:3" x14ac:dyDescent="0.3">
      <c r="A723" s="590" t="s">
        <v>535</v>
      </c>
      <c r="B723" s="543" t="s">
        <v>536</v>
      </c>
      <c r="C723" s="586">
        <v>9676</v>
      </c>
    </row>
    <row r="724" spans="1:3" x14ac:dyDescent="0.3">
      <c r="A724" s="587" t="s">
        <v>505</v>
      </c>
      <c r="B724" s="544"/>
      <c r="C724" s="586">
        <v>31856</v>
      </c>
    </row>
    <row r="725" spans="1:3" x14ac:dyDescent="0.3">
      <c r="A725" s="590"/>
      <c r="B725" s="543"/>
      <c r="C725" s="586"/>
    </row>
    <row r="726" spans="1:3" x14ac:dyDescent="0.3">
      <c r="A726" s="587" t="s">
        <v>610</v>
      </c>
      <c r="B726" s="587"/>
      <c r="C726" s="586">
        <v>954998</v>
      </c>
    </row>
    <row r="727" spans="1:3" x14ac:dyDescent="0.3">
      <c r="A727" s="590"/>
      <c r="B727" s="545"/>
      <c r="C727" s="586"/>
    </row>
    <row r="728" spans="1:3" x14ac:dyDescent="0.3">
      <c r="A728" s="587" t="s">
        <v>611</v>
      </c>
      <c r="B728" s="544"/>
      <c r="C728" s="585"/>
    </row>
    <row r="729" spans="1:3" ht="31.2" x14ac:dyDescent="0.3">
      <c r="A729" s="590" t="s">
        <v>464</v>
      </c>
      <c r="B729" s="543" t="s">
        <v>377</v>
      </c>
      <c r="C729" s="586">
        <v>689626</v>
      </c>
    </row>
    <row r="730" spans="1:3" x14ac:dyDescent="0.3">
      <c r="A730" s="590" t="s">
        <v>465</v>
      </c>
      <c r="B730" s="543" t="s">
        <v>466</v>
      </c>
      <c r="C730" s="586">
        <v>689626</v>
      </c>
    </row>
    <row r="731" spans="1:3" x14ac:dyDescent="0.3">
      <c r="A731" s="590" t="s">
        <v>457</v>
      </c>
      <c r="B731" s="543" t="s">
        <v>458</v>
      </c>
      <c r="C731" s="586">
        <v>40249</v>
      </c>
    </row>
    <row r="732" spans="1:3" x14ac:dyDescent="0.3">
      <c r="A732" s="590" t="s">
        <v>483</v>
      </c>
      <c r="B732" s="543" t="s">
        <v>484</v>
      </c>
      <c r="C732" s="586">
        <v>19560</v>
      </c>
    </row>
    <row r="733" spans="1:3" ht="31.2" x14ac:dyDescent="0.3">
      <c r="A733" s="590" t="s">
        <v>485</v>
      </c>
      <c r="B733" s="543" t="s">
        <v>486</v>
      </c>
      <c r="C733" s="586">
        <v>20689</v>
      </c>
    </row>
    <row r="734" spans="1:3" x14ac:dyDescent="0.3">
      <c r="A734" s="590" t="s">
        <v>469</v>
      </c>
      <c r="B734" s="543" t="s">
        <v>470</v>
      </c>
      <c r="C734" s="586">
        <v>157113</v>
      </c>
    </row>
    <row r="735" spans="1:3" ht="31.2" x14ac:dyDescent="0.3">
      <c r="A735" s="590" t="s">
        <v>471</v>
      </c>
      <c r="B735" s="543" t="s">
        <v>472</v>
      </c>
      <c r="C735" s="586">
        <v>101643</v>
      </c>
    </row>
    <row r="736" spans="1:3" x14ac:dyDescent="0.3">
      <c r="A736" s="590" t="s">
        <v>473</v>
      </c>
      <c r="B736" s="543" t="s">
        <v>474</v>
      </c>
      <c r="C736" s="586">
        <v>35034</v>
      </c>
    </row>
    <row r="737" spans="1:3" x14ac:dyDescent="0.3">
      <c r="A737" s="590" t="s">
        <v>475</v>
      </c>
      <c r="B737" s="543" t="s">
        <v>476</v>
      </c>
      <c r="C737" s="586">
        <v>20436</v>
      </c>
    </row>
    <row r="738" spans="1:3" x14ac:dyDescent="0.3">
      <c r="A738" s="590" t="s">
        <v>487</v>
      </c>
      <c r="B738" s="543" t="s">
        <v>488</v>
      </c>
      <c r="C738" s="586">
        <v>1126837</v>
      </c>
    </row>
    <row r="739" spans="1:3" x14ac:dyDescent="0.3">
      <c r="A739" s="590" t="s">
        <v>510</v>
      </c>
      <c r="B739" s="543" t="s">
        <v>511</v>
      </c>
      <c r="C739" s="586">
        <v>20816</v>
      </c>
    </row>
    <row r="740" spans="1:3" x14ac:dyDescent="0.3">
      <c r="A740" s="590" t="s">
        <v>559</v>
      </c>
      <c r="B740" s="543" t="s">
        <v>560</v>
      </c>
      <c r="C740" s="586">
        <v>600</v>
      </c>
    </row>
    <row r="741" spans="1:3" x14ac:dyDescent="0.3">
      <c r="A741" s="590" t="s">
        <v>512</v>
      </c>
      <c r="B741" s="543" t="s">
        <v>513</v>
      </c>
      <c r="C741" s="586">
        <v>8000</v>
      </c>
    </row>
    <row r="742" spans="1:3" x14ac:dyDescent="0.3">
      <c r="A742" s="590" t="s">
        <v>551</v>
      </c>
      <c r="B742" s="543" t="s">
        <v>552</v>
      </c>
      <c r="C742" s="586">
        <v>2000</v>
      </c>
    </row>
    <row r="743" spans="1:3" x14ac:dyDescent="0.3">
      <c r="A743" s="590" t="s">
        <v>489</v>
      </c>
      <c r="B743" s="543" t="s">
        <v>490</v>
      </c>
      <c r="C743" s="586">
        <v>56000</v>
      </c>
    </row>
    <row r="744" spans="1:3" x14ac:dyDescent="0.3">
      <c r="A744" s="590" t="s">
        <v>491</v>
      </c>
      <c r="B744" s="543" t="s">
        <v>492</v>
      </c>
      <c r="C744" s="586">
        <v>102678</v>
      </c>
    </row>
    <row r="745" spans="1:3" x14ac:dyDescent="0.3">
      <c r="A745" s="590" t="s">
        <v>493</v>
      </c>
      <c r="B745" s="543" t="s">
        <v>494</v>
      </c>
      <c r="C745" s="586">
        <v>926543</v>
      </c>
    </row>
    <row r="746" spans="1:3" x14ac:dyDescent="0.3">
      <c r="A746" s="590" t="s">
        <v>495</v>
      </c>
      <c r="B746" s="543" t="s">
        <v>496</v>
      </c>
      <c r="C746" s="586">
        <v>5400</v>
      </c>
    </row>
    <row r="747" spans="1:3" x14ac:dyDescent="0.3">
      <c r="A747" s="590" t="s">
        <v>514</v>
      </c>
      <c r="B747" s="543" t="s">
        <v>515</v>
      </c>
      <c r="C747" s="586">
        <v>2400</v>
      </c>
    </row>
    <row r="748" spans="1:3" x14ac:dyDescent="0.3">
      <c r="A748" s="590" t="s">
        <v>516</v>
      </c>
      <c r="B748" s="543" t="s">
        <v>517</v>
      </c>
      <c r="C748" s="586">
        <v>2400</v>
      </c>
    </row>
    <row r="749" spans="1:3" x14ac:dyDescent="0.3">
      <c r="A749" s="590" t="s">
        <v>531</v>
      </c>
      <c r="B749" s="543" t="s">
        <v>532</v>
      </c>
      <c r="C749" s="586">
        <v>2800</v>
      </c>
    </row>
    <row r="750" spans="1:3" ht="31.2" x14ac:dyDescent="0.3">
      <c r="A750" s="590" t="s">
        <v>575</v>
      </c>
      <c r="B750" s="543" t="s">
        <v>576</v>
      </c>
      <c r="C750" s="586">
        <v>500</v>
      </c>
    </row>
    <row r="751" spans="1:3" ht="31.2" x14ac:dyDescent="0.3">
      <c r="A751" s="590" t="s">
        <v>533</v>
      </c>
      <c r="B751" s="543" t="s">
        <v>534</v>
      </c>
      <c r="C751" s="586">
        <v>2300</v>
      </c>
    </row>
    <row r="752" spans="1:3" x14ac:dyDescent="0.3">
      <c r="A752" s="587" t="s">
        <v>461</v>
      </c>
      <c r="B752" s="544"/>
      <c r="C752" s="586">
        <v>2016625</v>
      </c>
    </row>
    <row r="753" spans="1:3" x14ac:dyDescent="0.3">
      <c r="A753" s="590"/>
      <c r="B753" s="543"/>
      <c r="C753" s="586"/>
    </row>
    <row r="754" spans="1:3" x14ac:dyDescent="0.3">
      <c r="A754" s="590" t="s">
        <v>501</v>
      </c>
      <c r="B754" s="543" t="s">
        <v>502</v>
      </c>
      <c r="C754" s="586">
        <v>26158</v>
      </c>
    </row>
    <row r="755" spans="1:3" x14ac:dyDescent="0.3">
      <c r="A755" s="590" t="s">
        <v>503</v>
      </c>
      <c r="B755" s="543" t="s">
        <v>504</v>
      </c>
      <c r="C755" s="586">
        <v>26158</v>
      </c>
    </row>
    <row r="756" spans="1:3" x14ac:dyDescent="0.3">
      <c r="A756" s="587" t="s">
        <v>505</v>
      </c>
      <c r="B756" s="544"/>
      <c r="C756" s="586">
        <v>26158</v>
      </c>
    </row>
    <row r="757" spans="1:3" x14ac:dyDescent="0.3">
      <c r="A757" s="590"/>
      <c r="B757" s="543"/>
      <c r="C757" s="586"/>
    </row>
    <row r="758" spans="1:3" x14ac:dyDescent="0.3">
      <c r="A758" s="587" t="s">
        <v>612</v>
      </c>
      <c r="B758" s="587"/>
      <c r="C758" s="586">
        <v>2042783</v>
      </c>
    </row>
    <row r="759" spans="1:3" x14ac:dyDescent="0.3">
      <c r="A759" s="590"/>
      <c r="B759" s="545"/>
      <c r="C759" s="586"/>
    </row>
    <row r="760" spans="1:3" x14ac:dyDescent="0.3">
      <c r="A760" s="587" t="s">
        <v>613</v>
      </c>
      <c r="B760" s="544"/>
      <c r="C760" s="585"/>
    </row>
    <row r="761" spans="1:3" ht="31.2" x14ac:dyDescent="0.3">
      <c r="A761" s="590" t="s">
        <v>464</v>
      </c>
      <c r="B761" s="543" t="s">
        <v>377</v>
      </c>
      <c r="C761" s="586">
        <v>256586</v>
      </c>
    </row>
    <row r="762" spans="1:3" x14ac:dyDescent="0.3">
      <c r="A762" s="590" t="s">
        <v>465</v>
      </c>
      <c r="B762" s="543" t="s">
        <v>466</v>
      </c>
      <c r="C762" s="586">
        <v>256586</v>
      </c>
    </row>
    <row r="763" spans="1:3" x14ac:dyDescent="0.3">
      <c r="A763" s="590" t="s">
        <v>457</v>
      </c>
      <c r="B763" s="543" t="s">
        <v>458</v>
      </c>
      <c r="C763" s="586">
        <v>11577</v>
      </c>
    </row>
    <row r="764" spans="1:3" x14ac:dyDescent="0.3">
      <c r="A764" s="590" t="s">
        <v>483</v>
      </c>
      <c r="B764" s="543" t="s">
        <v>484</v>
      </c>
      <c r="C764" s="586">
        <v>2800</v>
      </c>
    </row>
    <row r="765" spans="1:3" ht="31.2" x14ac:dyDescent="0.3">
      <c r="A765" s="590" t="s">
        <v>485</v>
      </c>
      <c r="B765" s="543" t="s">
        <v>486</v>
      </c>
      <c r="C765" s="586">
        <v>6217</v>
      </c>
    </row>
    <row r="766" spans="1:3" x14ac:dyDescent="0.3">
      <c r="A766" s="590" t="s">
        <v>571</v>
      </c>
      <c r="B766" s="543" t="s">
        <v>572</v>
      </c>
      <c r="C766" s="586">
        <v>2560</v>
      </c>
    </row>
    <row r="767" spans="1:3" x14ac:dyDescent="0.3">
      <c r="A767" s="590" t="s">
        <v>469</v>
      </c>
      <c r="B767" s="543" t="s">
        <v>470</v>
      </c>
      <c r="C767" s="586">
        <v>51049</v>
      </c>
    </row>
    <row r="768" spans="1:3" ht="31.2" x14ac:dyDescent="0.3">
      <c r="A768" s="590" t="s">
        <v>471</v>
      </c>
      <c r="B768" s="543" t="s">
        <v>472</v>
      </c>
      <c r="C768" s="586">
        <v>30863</v>
      </c>
    </row>
    <row r="769" spans="1:3" x14ac:dyDescent="0.3">
      <c r="A769" s="590" t="s">
        <v>473</v>
      </c>
      <c r="B769" s="543" t="s">
        <v>474</v>
      </c>
      <c r="C769" s="586">
        <v>12749</v>
      </c>
    </row>
    <row r="770" spans="1:3" x14ac:dyDescent="0.3">
      <c r="A770" s="590" t="s">
        <v>475</v>
      </c>
      <c r="B770" s="543" t="s">
        <v>476</v>
      </c>
      <c r="C770" s="586">
        <v>7437</v>
      </c>
    </row>
    <row r="771" spans="1:3" x14ac:dyDescent="0.3">
      <c r="A771" s="590" t="s">
        <v>487</v>
      </c>
      <c r="B771" s="543" t="s">
        <v>488</v>
      </c>
      <c r="C771" s="586">
        <v>156326</v>
      </c>
    </row>
    <row r="772" spans="1:3" x14ac:dyDescent="0.3">
      <c r="A772" s="590" t="s">
        <v>510</v>
      </c>
      <c r="B772" s="543" t="s">
        <v>511</v>
      </c>
      <c r="C772" s="586">
        <v>34002</v>
      </c>
    </row>
    <row r="773" spans="1:3" x14ac:dyDescent="0.3">
      <c r="A773" s="590" t="s">
        <v>559</v>
      </c>
      <c r="B773" s="543" t="s">
        <v>560</v>
      </c>
      <c r="C773" s="586">
        <v>292</v>
      </c>
    </row>
    <row r="774" spans="1:3" x14ac:dyDescent="0.3">
      <c r="A774" s="590" t="s">
        <v>512</v>
      </c>
      <c r="B774" s="543" t="s">
        <v>513</v>
      </c>
      <c r="C774" s="586">
        <v>1294</v>
      </c>
    </row>
    <row r="775" spans="1:3" x14ac:dyDescent="0.3">
      <c r="A775" s="590" t="s">
        <v>489</v>
      </c>
      <c r="B775" s="543" t="s">
        <v>490</v>
      </c>
      <c r="C775" s="586">
        <v>11566</v>
      </c>
    </row>
    <row r="776" spans="1:3" x14ac:dyDescent="0.3">
      <c r="A776" s="590" t="s">
        <v>491</v>
      </c>
      <c r="B776" s="543" t="s">
        <v>492</v>
      </c>
      <c r="C776" s="586">
        <v>52336</v>
      </c>
    </row>
    <row r="777" spans="1:3" x14ac:dyDescent="0.3">
      <c r="A777" s="590" t="s">
        <v>493</v>
      </c>
      <c r="B777" s="543" t="s">
        <v>494</v>
      </c>
      <c r="C777" s="586">
        <v>55134</v>
      </c>
    </row>
    <row r="778" spans="1:3" x14ac:dyDescent="0.3">
      <c r="A778" s="590" t="s">
        <v>514</v>
      </c>
      <c r="B778" s="543" t="s">
        <v>515</v>
      </c>
      <c r="C778" s="586">
        <v>1402</v>
      </c>
    </row>
    <row r="779" spans="1:3" x14ac:dyDescent="0.3">
      <c r="A779" s="590" t="s">
        <v>516</v>
      </c>
      <c r="B779" s="543" t="s">
        <v>517</v>
      </c>
      <c r="C779" s="586">
        <v>300</v>
      </c>
    </row>
    <row r="780" spans="1:3" x14ac:dyDescent="0.3">
      <c r="A780" s="587" t="s">
        <v>461</v>
      </c>
      <c r="B780" s="544"/>
      <c r="C780" s="586">
        <v>475538</v>
      </c>
    </row>
    <row r="781" spans="1:3" x14ac:dyDescent="0.3">
      <c r="A781" s="590"/>
      <c r="B781" s="543"/>
      <c r="C781" s="586"/>
    </row>
    <row r="782" spans="1:3" x14ac:dyDescent="0.3">
      <c r="A782" s="587" t="s">
        <v>614</v>
      </c>
      <c r="B782" s="587"/>
      <c r="C782" s="586">
        <v>475538</v>
      </c>
    </row>
    <row r="783" spans="1:3" x14ac:dyDescent="0.3">
      <c r="A783" s="590"/>
      <c r="B783" s="545"/>
      <c r="C783" s="586"/>
    </row>
    <row r="784" spans="1:3" x14ac:dyDescent="0.3">
      <c r="A784" s="587" t="s">
        <v>615</v>
      </c>
      <c r="B784" s="544"/>
      <c r="C784" s="585"/>
    </row>
    <row r="785" spans="1:3" ht="31.2" x14ac:dyDescent="0.3">
      <c r="A785" s="590" t="s">
        <v>464</v>
      </c>
      <c r="B785" s="543" t="s">
        <v>377</v>
      </c>
      <c r="C785" s="586">
        <v>888341</v>
      </c>
    </row>
    <row r="786" spans="1:3" x14ac:dyDescent="0.3">
      <c r="A786" s="590" t="s">
        <v>465</v>
      </c>
      <c r="B786" s="543" t="s">
        <v>466</v>
      </c>
      <c r="C786" s="586">
        <v>888341</v>
      </c>
    </row>
    <row r="787" spans="1:3" x14ac:dyDescent="0.3">
      <c r="A787" s="590" t="s">
        <v>457</v>
      </c>
      <c r="B787" s="543" t="s">
        <v>458</v>
      </c>
      <c r="C787" s="586">
        <v>61650</v>
      </c>
    </row>
    <row r="788" spans="1:3" ht="31.2" x14ac:dyDescent="0.3">
      <c r="A788" s="590" t="s">
        <v>485</v>
      </c>
      <c r="B788" s="543" t="s">
        <v>486</v>
      </c>
      <c r="C788" s="586">
        <v>26650</v>
      </c>
    </row>
    <row r="789" spans="1:3" x14ac:dyDescent="0.3">
      <c r="A789" s="590" t="s">
        <v>571</v>
      </c>
      <c r="B789" s="543" t="s">
        <v>572</v>
      </c>
      <c r="C789" s="586">
        <v>35000</v>
      </c>
    </row>
    <row r="790" spans="1:3" x14ac:dyDescent="0.3">
      <c r="A790" s="590" t="s">
        <v>469</v>
      </c>
      <c r="B790" s="543" t="s">
        <v>470</v>
      </c>
      <c r="C790" s="586">
        <v>175861</v>
      </c>
    </row>
    <row r="791" spans="1:3" ht="31.2" x14ac:dyDescent="0.3">
      <c r="A791" s="590" t="s">
        <v>471</v>
      </c>
      <c r="B791" s="543" t="s">
        <v>472</v>
      </c>
      <c r="C791" s="586">
        <v>106321</v>
      </c>
    </row>
    <row r="792" spans="1:3" x14ac:dyDescent="0.3">
      <c r="A792" s="590" t="s">
        <v>473</v>
      </c>
      <c r="B792" s="543" t="s">
        <v>474</v>
      </c>
      <c r="C792" s="586">
        <v>43920</v>
      </c>
    </row>
    <row r="793" spans="1:3" x14ac:dyDescent="0.3">
      <c r="A793" s="590" t="s">
        <v>475</v>
      </c>
      <c r="B793" s="543" t="s">
        <v>476</v>
      </c>
      <c r="C793" s="586">
        <v>25620</v>
      </c>
    </row>
    <row r="794" spans="1:3" x14ac:dyDescent="0.3">
      <c r="A794" s="590" t="s">
        <v>487</v>
      </c>
      <c r="B794" s="543" t="s">
        <v>488</v>
      </c>
      <c r="C794" s="586">
        <v>155434</v>
      </c>
    </row>
    <row r="795" spans="1:3" x14ac:dyDescent="0.3">
      <c r="A795" s="590" t="s">
        <v>512</v>
      </c>
      <c r="B795" s="543" t="s">
        <v>513</v>
      </c>
      <c r="C795" s="586">
        <v>9800</v>
      </c>
    </row>
    <row r="796" spans="1:3" x14ac:dyDescent="0.3">
      <c r="A796" s="590" t="s">
        <v>489</v>
      </c>
      <c r="B796" s="543" t="s">
        <v>490</v>
      </c>
      <c r="C796" s="586">
        <v>7708</v>
      </c>
    </row>
    <row r="797" spans="1:3" x14ac:dyDescent="0.3">
      <c r="A797" s="590" t="s">
        <v>493</v>
      </c>
      <c r="B797" s="543" t="s">
        <v>494</v>
      </c>
      <c r="C797" s="586">
        <v>137926</v>
      </c>
    </row>
    <row r="798" spans="1:3" x14ac:dyDescent="0.3">
      <c r="A798" s="587" t="s">
        <v>461</v>
      </c>
      <c r="B798" s="544"/>
      <c r="C798" s="586">
        <v>1281286</v>
      </c>
    </row>
    <row r="799" spans="1:3" x14ac:dyDescent="0.3">
      <c r="A799" s="590"/>
      <c r="B799" s="543"/>
      <c r="C799" s="586"/>
    </row>
    <row r="800" spans="1:3" x14ac:dyDescent="0.3">
      <c r="A800" s="587" t="s">
        <v>616</v>
      </c>
      <c r="B800" s="587"/>
      <c r="C800" s="586">
        <v>1281286</v>
      </c>
    </row>
    <row r="801" spans="1:3" x14ac:dyDescent="0.3">
      <c r="A801" s="590"/>
      <c r="B801" s="545"/>
      <c r="C801" s="586"/>
    </row>
    <row r="802" spans="1:3" x14ac:dyDescent="0.3">
      <c r="A802" s="587" t="s">
        <v>617</v>
      </c>
      <c r="B802" s="544"/>
      <c r="C802" s="585"/>
    </row>
    <row r="803" spans="1:3" ht="31.2" x14ac:dyDescent="0.3">
      <c r="A803" s="590" t="s">
        <v>464</v>
      </c>
      <c r="B803" s="543" t="s">
        <v>377</v>
      </c>
      <c r="C803" s="586">
        <v>36683</v>
      </c>
    </row>
    <row r="804" spans="1:3" x14ac:dyDescent="0.3">
      <c r="A804" s="590" t="s">
        <v>465</v>
      </c>
      <c r="B804" s="543" t="s">
        <v>466</v>
      </c>
      <c r="C804" s="586">
        <v>36683</v>
      </c>
    </row>
    <row r="805" spans="1:3" x14ac:dyDescent="0.3">
      <c r="A805" s="590" t="s">
        <v>457</v>
      </c>
      <c r="B805" s="543" t="s">
        <v>458</v>
      </c>
      <c r="C805" s="586">
        <v>1656530</v>
      </c>
    </row>
    <row r="806" spans="1:3" x14ac:dyDescent="0.3">
      <c r="A806" s="590" t="s">
        <v>459</v>
      </c>
      <c r="B806" s="543" t="s">
        <v>460</v>
      </c>
      <c r="C806" s="586">
        <v>1640599</v>
      </c>
    </row>
    <row r="807" spans="1:3" x14ac:dyDescent="0.3">
      <c r="A807" s="590" t="s">
        <v>483</v>
      </c>
      <c r="B807" s="543" t="s">
        <v>484</v>
      </c>
      <c r="C807" s="586">
        <v>2750</v>
      </c>
    </row>
    <row r="808" spans="1:3" ht="31.2" x14ac:dyDescent="0.3">
      <c r="A808" s="590" t="s">
        <v>485</v>
      </c>
      <c r="B808" s="543" t="s">
        <v>486</v>
      </c>
      <c r="C808" s="586">
        <v>520</v>
      </c>
    </row>
    <row r="809" spans="1:3" x14ac:dyDescent="0.3">
      <c r="A809" s="590" t="s">
        <v>571</v>
      </c>
      <c r="B809" s="543" t="s">
        <v>572</v>
      </c>
      <c r="C809" s="586">
        <v>9214</v>
      </c>
    </row>
    <row r="810" spans="1:3" x14ac:dyDescent="0.3">
      <c r="A810" s="590" t="s">
        <v>549</v>
      </c>
      <c r="B810" s="543" t="s">
        <v>550</v>
      </c>
      <c r="C810" s="586">
        <v>3447</v>
      </c>
    </row>
    <row r="811" spans="1:3" x14ac:dyDescent="0.3">
      <c r="A811" s="590" t="s">
        <v>469</v>
      </c>
      <c r="B811" s="543" t="s">
        <v>470</v>
      </c>
      <c r="C811" s="586">
        <v>317390</v>
      </c>
    </row>
    <row r="812" spans="1:3" ht="31.2" x14ac:dyDescent="0.3">
      <c r="A812" s="590" t="s">
        <v>471</v>
      </c>
      <c r="B812" s="543" t="s">
        <v>472</v>
      </c>
      <c r="C812" s="586">
        <v>208461</v>
      </c>
    </row>
    <row r="813" spans="1:3" x14ac:dyDescent="0.3">
      <c r="A813" s="590" t="s">
        <v>473</v>
      </c>
      <c r="B813" s="543" t="s">
        <v>474</v>
      </c>
      <c r="C813" s="586">
        <v>80532</v>
      </c>
    </row>
    <row r="814" spans="1:3" x14ac:dyDescent="0.3">
      <c r="A814" s="590" t="s">
        <v>475</v>
      </c>
      <c r="B814" s="543" t="s">
        <v>476</v>
      </c>
      <c r="C814" s="586">
        <v>28397</v>
      </c>
    </row>
    <row r="815" spans="1:3" x14ac:dyDescent="0.3">
      <c r="A815" s="590" t="s">
        <v>487</v>
      </c>
      <c r="B815" s="543" t="s">
        <v>488</v>
      </c>
      <c r="C815" s="586">
        <v>374</v>
      </c>
    </row>
    <row r="816" spans="1:3" x14ac:dyDescent="0.3">
      <c r="A816" s="590" t="s">
        <v>489</v>
      </c>
      <c r="B816" s="543" t="s">
        <v>490</v>
      </c>
      <c r="C816" s="586">
        <v>142</v>
      </c>
    </row>
    <row r="817" spans="1:3" x14ac:dyDescent="0.3">
      <c r="A817" s="590" t="s">
        <v>493</v>
      </c>
      <c r="B817" s="543" t="s">
        <v>494</v>
      </c>
      <c r="C817" s="586">
        <v>232</v>
      </c>
    </row>
    <row r="818" spans="1:3" x14ac:dyDescent="0.3">
      <c r="A818" s="587" t="s">
        <v>461</v>
      </c>
      <c r="B818" s="544"/>
      <c r="C818" s="586">
        <v>2010977</v>
      </c>
    </row>
    <row r="819" spans="1:3" x14ac:dyDescent="0.3">
      <c r="A819" s="590"/>
      <c r="B819" s="543"/>
      <c r="C819" s="586"/>
    </row>
    <row r="820" spans="1:3" x14ac:dyDescent="0.3">
      <c r="A820" s="587" t="s">
        <v>618</v>
      </c>
      <c r="B820" s="587"/>
      <c r="C820" s="586">
        <v>2010977</v>
      </c>
    </row>
    <row r="821" spans="1:3" x14ac:dyDescent="0.3">
      <c r="A821" s="590"/>
      <c r="B821" s="545"/>
      <c r="C821" s="586"/>
    </row>
    <row r="822" spans="1:3" ht="31.2" x14ac:dyDescent="0.3">
      <c r="A822" s="587" t="s">
        <v>619</v>
      </c>
      <c r="B822" s="544"/>
      <c r="C822" s="585"/>
    </row>
    <row r="823" spans="1:3" x14ac:dyDescent="0.3">
      <c r="A823" s="590" t="s">
        <v>487</v>
      </c>
      <c r="B823" s="543" t="s">
        <v>488</v>
      </c>
      <c r="C823" s="586">
        <v>10727</v>
      </c>
    </row>
    <row r="824" spans="1:3" x14ac:dyDescent="0.3">
      <c r="A824" s="590" t="s">
        <v>510</v>
      </c>
      <c r="B824" s="543" t="s">
        <v>511</v>
      </c>
      <c r="C824" s="586">
        <v>8910</v>
      </c>
    </row>
    <row r="825" spans="1:3" x14ac:dyDescent="0.3">
      <c r="A825" s="590" t="s">
        <v>489</v>
      </c>
      <c r="B825" s="543" t="s">
        <v>490</v>
      </c>
      <c r="C825" s="586">
        <v>395</v>
      </c>
    </row>
    <row r="826" spans="1:3" x14ac:dyDescent="0.3">
      <c r="A826" s="590" t="s">
        <v>491</v>
      </c>
      <c r="B826" s="543" t="s">
        <v>492</v>
      </c>
      <c r="C826" s="586">
        <v>1422</v>
      </c>
    </row>
    <row r="827" spans="1:3" x14ac:dyDescent="0.3">
      <c r="A827" s="590" t="s">
        <v>590</v>
      </c>
      <c r="B827" s="543" t="s">
        <v>591</v>
      </c>
      <c r="C827" s="586">
        <v>27968</v>
      </c>
    </row>
    <row r="828" spans="1:3" x14ac:dyDescent="0.3">
      <c r="A828" s="590" t="s">
        <v>620</v>
      </c>
      <c r="B828" s="543" t="s">
        <v>621</v>
      </c>
      <c r="C828" s="586">
        <v>27968</v>
      </c>
    </row>
    <row r="829" spans="1:3" x14ac:dyDescent="0.3">
      <c r="A829" s="587" t="s">
        <v>461</v>
      </c>
      <c r="B829" s="544"/>
      <c r="C829" s="586">
        <v>38695</v>
      </c>
    </row>
    <row r="830" spans="1:3" x14ac:dyDescent="0.3">
      <c r="A830" s="590"/>
      <c r="B830" s="543"/>
      <c r="C830" s="586"/>
    </row>
    <row r="831" spans="1:3" x14ac:dyDescent="0.3">
      <c r="A831" s="590" t="s">
        <v>501</v>
      </c>
      <c r="B831" s="543" t="s">
        <v>502</v>
      </c>
      <c r="C831" s="586">
        <v>30692</v>
      </c>
    </row>
    <row r="832" spans="1:3" x14ac:dyDescent="0.3">
      <c r="A832" s="590" t="s">
        <v>689</v>
      </c>
      <c r="B832" s="543" t="s">
        <v>690</v>
      </c>
      <c r="C832" s="586">
        <v>30692</v>
      </c>
    </row>
    <row r="833" spans="1:3" x14ac:dyDescent="0.3">
      <c r="A833" s="587" t="s">
        <v>505</v>
      </c>
      <c r="B833" s="544"/>
      <c r="C833" s="586">
        <v>30692</v>
      </c>
    </row>
    <row r="834" spans="1:3" x14ac:dyDescent="0.3">
      <c r="A834" s="590"/>
      <c r="B834" s="543"/>
      <c r="C834" s="586"/>
    </row>
    <row r="835" spans="1:3" ht="31.2" x14ac:dyDescent="0.3">
      <c r="A835" s="587" t="s">
        <v>622</v>
      </c>
      <c r="B835" s="587"/>
      <c r="C835" s="586">
        <v>69387</v>
      </c>
    </row>
    <row r="836" spans="1:3" x14ac:dyDescent="0.3">
      <c r="A836" s="590"/>
      <c r="B836" s="545"/>
      <c r="C836" s="586"/>
    </row>
    <row r="837" spans="1:3" ht="31.2" x14ac:dyDescent="0.3">
      <c r="A837" s="587" t="s">
        <v>623</v>
      </c>
      <c r="B837" s="587"/>
      <c r="C837" s="586">
        <v>17914574</v>
      </c>
    </row>
    <row r="838" spans="1:3" x14ac:dyDescent="0.3">
      <c r="A838" s="590"/>
      <c r="B838" s="545"/>
      <c r="C838" s="586"/>
    </row>
    <row r="839" spans="1:3" x14ac:dyDescent="0.3">
      <c r="A839" s="587" t="s">
        <v>624</v>
      </c>
      <c r="B839" s="587"/>
      <c r="C839" s="586">
        <v>17914574</v>
      </c>
    </row>
    <row r="840" spans="1:3" x14ac:dyDescent="0.3">
      <c r="A840" s="590"/>
      <c r="B840" s="545"/>
      <c r="C840" s="586"/>
    </row>
    <row r="841" spans="1:3" x14ac:dyDescent="0.3">
      <c r="A841" s="587" t="s">
        <v>625</v>
      </c>
      <c r="B841" s="544"/>
      <c r="C841" s="585"/>
    </row>
    <row r="842" spans="1:3" x14ac:dyDescent="0.3">
      <c r="A842" s="587" t="s">
        <v>626</v>
      </c>
      <c r="B842" s="544"/>
      <c r="C842" s="585"/>
    </row>
    <row r="843" spans="1:3" x14ac:dyDescent="0.3">
      <c r="A843" s="587" t="s">
        <v>627</v>
      </c>
      <c r="B843" s="544"/>
      <c r="C843" s="585"/>
    </row>
    <row r="844" spans="1:3" x14ac:dyDescent="0.3">
      <c r="A844" s="590" t="s">
        <v>487</v>
      </c>
      <c r="B844" s="543" t="s">
        <v>488</v>
      </c>
      <c r="C844" s="586">
        <v>29405</v>
      </c>
    </row>
    <row r="845" spans="1:3" x14ac:dyDescent="0.3">
      <c r="A845" s="590" t="s">
        <v>489</v>
      </c>
      <c r="B845" s="543" t="s">
        <v>490</v>
      </c>
      <c r="C845" s="586">
        <v>4472</v>
      </c>
    </row>
    <row r="846" spans="1:3" x14ac:dyDescent="0.3">
      <c r="A846" s="590" t="s">
        <v>493</v>
      </c>
      <c r="B846" s="543" t="s">
        <v>494</v>
      </c>
      <c r="C846" s="586">
        <v>46</v>
      </c>
    </row>
    <row r="847" spans="1:3" x14ac:dyDescent="0.3">
      <c r="A847" s="590" t="s">
        <v>497</v>
      </c>
      <c r="B847" s="543" t="s">
        <v>498</v>
      </c>
      <c r="C847" s="586">
        <v>24887</v>
      </c>
    </row>
    <row r="848" spans="1:3" x14ac:dyDescent="0.3">
      <c r="A848" s="590" t="s">
        <v>590</v>
      </c>
      <c r="B848" s="543" t="s">
        <v>591</v>
      </c>
      <c r="C848" s="586">
        <v>576</v>
      </c>
    </row>
    <row r="849" spans="1:3" x14ac:dyDescent="0.3">
      <c r="A849" s="590" t="s">
        <v>620</v>
      </c>
      <c r="B849" s="543" t="s">
        <v>621</v>
      </c>
      <c r="C849" s="586">
        <v>576</v>
      </c>
    </row>
    <row r="850" spans="1:3" x14ac:dyDescent="0.3">
      <c r="A850" s="587" t="s">
        <v>461</v>
      </c>
      <c r="B850" s="544"/>
      <c r="C850" s="586">
        <v>29981</v>
      </c>
    </row>
    <row r="851" spans="1:3" x14ac:dyDescent="0.3">
      <c r="A851" s="590"/>
      <c r="B851" s="543"/>
      <c r="C851" s="586"/>
    </row>
    <row r="852" spans="1:3" x14ac:dyDescent="0.3">
      <c r="A852" s="587" t="s">
        <v>628</v>
      </c>
      <c r="B852" s="587"/>
      <c r="C852" s="586">
        <v>29981</v>
      </c>
    </row>
    <row r="853" spans="1:3" x14ac:dyDescent="0.3">
      <c r="A853" s="590"/>
      <c r="B853" s="545"/>
      <c r="C853" s="586"/>
    </row>
    <row r="854" spans="1:3" x14ac:dyDescent="0.3">
      <c r="A854" s="587" t="s">
        <v>629</v>
      </c>
      <c r="B854" s="587"/>
      <c r="C854" s="586">
        <v>29981</v>
      </c>
    </row>
    <row r="855" spans="1:3" x14ac:dyDescent="0.3">
      <c r="A855" s="590"/>
      <c r="B855" s="545"/>
      <c r="C855" s="586"/>
    </row>
    <row r="856" spans="1:3" x14ac:dyDescent="0.3">
      <c r="A856" s="587" t="s">
        <v>630</v>
      </c>
      <c r="B856" s="544"/>
      <c r="C856" s="585"/>
    </row>
    <row r="857" spans="1:3" x14ac:dyDescent="0.3">
      <c r="A857" s="587" t="s">
        <v>631</v>
      </c>
      <c r="B857" s="544"/>
      <c r="C857" s="585"/>
    </row>
    <row r="858" spans="1:3" x14ac:dyDescent="0.3">
      <c r="A858" s="590" t="s">
        <v>632</v>
      </c>
      <c r="B858" s="543" t="s">
        <v>344</v>
      </c>
      <c r="C858" s="586">
        <v>1356869</v>
      </c>
    </row>
    <row r="859" spans="1:3" x14ac:dyDescent="0.3">
      <c r="A859" s="587" t="s">
        <v>546</v>
      </c>
      <c r="B859" s="544"/>
      <c r="C859" s="586">
        <v>1356869</v>
      </c>
    </row>
    <row r="860" spans="1:3" x14ac:dyDescent="0.3">
      <c r="A860" s="590"/>
      <c r="B860" s="543"/>
      <c r="C860" s="586"/>
    </row>
    <row r="861" spans="1:3" x14ac:dyDescent="0.3">
      <c r="A861" s="587" t="s">
        <v>633</v>
      </c>
      <c r="B861" s="587"/>
      <c r="C861" s="586">
        <v>1356869</v>
      </c>
    </row>
    <row r="862" spans="1:3" x14ac:dyDescent="0.3">
      <c r="A862" s="590"/>
      <c r="B862" s="545"/>
      <c r="C862" s="586"/>
    </row>
    <row r="863" spans="1:3" ht="31.2" x14ac:dyDescent="0.3">
      <c r="A863" s="587" t="s">
        <v>634</v>
      </c>
      <c r="B863" s="544"/>
      <c r="C863" s="585"/>
    </row>
    <row r="864" spans="1:3" ht="31.2" x14ac:dyDescent="0.3">
      <c r="A864" s="590" t="s">
        <v>464</v>
      </c>
      <c r="B864" s="543" t="s">
        <v>377</v>
      </c>
      <c r="C864" s="586">
        <v>2472833</v>
      </c>
    </row>
    <row r="865" spans="1:3" x14ac:dyDescent="0.3">
      <c r="A865" s="590" t="s">
        <v>465</v>
      </c>
      <c r="B865" s="543" t="s">
        <v>466</v>
      </c>
      <c r="C865" s="586">
        <v>2472833</v>
      </c>
    </row>
    <row r="866" spans="1:3" x14ac:dyDescent="0.3">
      <c r="A866" s="590" t="s">
        <v>457</v>
      </c>
      <c r="B866" s="543" t="s">
        <v>458</v>
      </c>
      <c r="C866" s="586">
        <v>221562</v>
      </c>
    </row>
    <row r="867" spans="1:3" x14ac:dyDescent="0.3">
      <c r="A867" s="590" t="s">
        <v>483</v>
      </c>
      <c r="B867" s="543" t="s">
        <v>484</v>
      </c>
      <c r="C867" s="586">
        <v>43135</v>
      </c>
    </row>
    <row r="868" spans="1:3" ht="31.2" x14ac:dyDescent="0.3">
      <c r="A868" s="590" t="s">
        <v>485</v>
      </c>
      <c r="B868" s="543" t="s">
        <v>486</v>
      </c>
      <c r="C868" s="586">
        <v>28267</v>
      </c>
    </row>
    <row r="869" spans="1:3" x14ac:dyDescent="0.3">
      <c r="A869" s="590" t="s">
        <v>571</v>
      </c>
      <c r="B869" s="543" t="s">
        <v>572</v>
      </c>
      <c r="C869" s="586">
        <v>109451</v>
      </c>
    </row>
    <row r="870" spans="1:3" x14ac:dyDescent="0.3">
      <c r="A870" s="590" t="s">
        <v>549</v>
      </c>
      <c r="B870" s="543" t="s">
        <v>550</v>
      </c>
      <c r="C870" s="586">
        <v>40709</v>
      </c>
    </row>
    <row r="871" spans="1:3" x14ac:dyDescent="0.3">
      <c r="A871" s="590" t="s">
        <v>469</v>
      </c>
      <c r="B871" s="543" t="s">
        <v>470</v>
      </c>
      <c r="C871" s="586">
        <v>493458</v>
      </c>
    </row>
    <row r="872" spans="1:3" ht="31.2" x14ac:dyDescent="0.3">
      <c r="A872" s="590" t="s">
        <v>471</v>
      </c>
      <c r="B872" s="543" t="s">
        <v>472</v>
      </c>
      <c r="C872" s="586">
        <v>300908</v>
      </c>
    </row>
    <row r="873" spans="1:3" x14ac:dyDescent="0.3">
      <c r="A873" s="590" t="s">
        <v>473</v>
      </c>
      <c r="B873" s="543" t="s">
        <v>474</v>
      </c>
      <c r="C873" s="586">
        <v>124520</v>
      </c>
    </row>
    <row r="874" spans="1:3" x14ac:dyDescent="0.3">
      <c r="A874" s="590" t="s">
        <v>475</v>
      </c>
      <c r="B874" s="543" t="s">
        <v>476</v>
      </c>
      <c r="C874" s="586">
        <v>68030</v>
      </c>
    </row>
    <row r="875" spans="1:3" x14ac:dyDescent="0.3">
      <c r="A875" s="590" t="s">
        <v>487</v>
      </c>
      <c r="B875" s="543" t="s">
        <v>488</v>
      </c>
      <c r="C875" s="586">
        <v>499219</v>
      </c>
    </row>
    <row r="876" spans="1:3" x14ac:dyDescent="0.3">
      <c r="A876" s="590" t="s">
        <v>512</v>
      </c>
      <c r="B876" s="543" t="s">
        <v>513</v>
      </c>
      <c r="C876" s="586">
        <v>89136</v>
      </c>
    </row>
    <row r="877" spans="1:3" x14ac:dyDescent="0.3">
      <c r="A877" s="590" t="s">
        <v>551</v>
      </c>
      <c r="B877" s="543" t="s">
        <v>552</v>
      </c>
      <c r="C877" s="586">
        <v>1500</v>
      </c>
    </row>
    <row r="878" spans="1:3" x14ac:dyDescent="0.3">
      <c r="A878" s="590" t="s">
        <v>489</v>
      </c>
      <c r="B878" s="543" t="s">
        <v>490</v>
      </c>
      <c r="C878" s="586">
        <v>66570</v>
      </c>
    </row>
    <row r="879" spans="1:3" x14ac:dyDescent="0.3">
      <c r="A879" s="590" t="s">
        <v>491</v>
      </c>
      <c r="B879" s="543" t="s">
        <v>492</v>
      </c>
      <c r="C879" s="586">
        <v>149721</v>
      </c>
    </row>
    <row r="880" spans="1:3" x14ac:dyDescent="0.3">
      <c r="A880" s="590" t="s">
        <v>493</v>
      </c>
      <c r="B880" s="543" t="s">
        <v>494</v>
      </c>
      <c r="C880" s="586">
        <v>165245</v>
      </c>
    </row>
    <row r="881" spans="1:3" x14ac:dyDescent="0.3">
      <c r="A881" s="590" t="s">
        <v>514</v>
      </c>
      <c r="B881" s="543" t="s">
        <v>515</v>
      </c>
      <c r="C881" s="586">
        <v>5258</v>
      </c>
    </row>
    <row r="882" spans="1:3" x14ac:dyDescent="0.3">
      <c r="A882" s="590" t="s">
        <v>516</v>
      </c>
      <c r="B882" s="543" t="s">
        <v>517</v>
      </c>
      <c r="C882" s="586">
        <v>6083</v>
      </c>
    </row>
    <row r="883" spans="1:3" x14ac:dyDescent="0.3">
      <c r="A883" s="590" t="s">
        <v>635</v>
      </c>
      <c r="B883" s="543" t="s">
        <v>636</v>
      </c>
      <c r="C883" s="586">
        <v>15706</v>
      </c>
    </row>
    <row r="884" spans="1:3" x14ac:dyDescent="0.3">
      <c r="A884" s="590" t="s">
        <v>531</v>
      </c>
      <c r="B884" s="543" t="s">
        <v>532</v>
      </c>
      <c r="C884" s="586">
        <v>34320</v>
      </c>
    </row>
    <row r="885" spans="1:3" ht="31.2" x14ac:dyDescent="0.3">
      <c r="A885" s="590" t="s">
        <v>575</v>
      </c>
      <c r="B885" s="543" t="s">
        <v>576</v>
      </c>
      <c r="C885" s="586">
        <v>179</v>
      </c>
    </row>
    <row r="886" spans="1:3" ht="31.2" x14ac:dyDescent="0.3">
      <c r="A886" s="590" t="s">
        <v>533</v>
      </c>
      <c r="B886" s="543" t="s">
        <v>534</v>
      </c>
      <c r="C886" s="586">
        <v>34141</v>
      </c>
    </row>
    <row r="887" spans="1:3" x14ac:dyDescent="0.3">
      <c r="A887" s="587" t="s">
        <v>461</v>
      </c>
      <c r="B887" s="544"/>
      <c r="C887" s="586">
        <v>3721392</v>
      </c>
    </row>
    <row r="888" spans="1:3" x14ac:dyDescent="0.3">
      <c r="A888" s="590"/>
      <c r="B888" s="543"/>
      <c r="C888" s="586"/>
    </row>
    <row r="889" spans="1:3" x14ac:dyDescent="0.3">
      <c r="A889" s="590" t="s">
        <v>665</v>
      </c>
      <c r="B889" s="543" t="s">
        <v>348</v>
      </c>
      <c r="C889" s="586">
        <v>120</v>
      </c>
    </row>
    <row r="890" spans="1:3" x14ac:dyDescent="0.3">
      <c r="A890" s="587" t="s">
        <v>546</v>
      </c>
      <c r="B890" s="544"/>
      <c r="C890" s="586">
        <v>120</v>
      </c>
    </row>
    <row r="891" spans="1:3" x14ac:dyDescent="0.3">
      <c r="A891" s="590"/>
      <c r="B891" s="543"/>
      <c r="C891" s="586"/>
    </row>
    <row r="892" spans="1:3" x14ac:dyDescent="0.3">
      <c r="A892" s="590" t="s">
        <v>501</v>
      </c>
      <c r="B892" s="543" t="s">
        <v>502</v>
      </c>
      <c r="C892" s="586">
        <v>5121</v>
      </c>
    </row>
    <row r="893" spans="1:3" x14ac:dyDescent="0.3">
      <c r="A893" s="590" t="s">
        <v>577</v>
      </c>
      <c r="B893" s="543" t="s">
        <v>578</v>
      </c>
      <c r="C893" s="586">
        <v>5121</v>
      </c>
    </row>
    <row r="894" spans="1:3" x14ac:dyDescent="0.3">
      <c r="A894" s="590" t="s">
        <v>637</v>
      </c>
      <c r="B894" s="543" t="s">
        <v>638</v>
      </c>
      <c r="C894" s="586">
        <v>1330</v>
      </c>
    </row>
    <row r="895" spans="1:3" x14ac:dyDescent="0.3">
      <c r="A895" s="590" t="s">
        <v>639</v>
      </c>
      <c r="B895" s="543" t="s">
        <v>640</v>
      </c>
      <c r="C895" s="586">
        <v>1330</v>
      </c>
    </row>
    <row r="896" spans="1:3" x14ac:dyDescent="0.3">
      <c r="A896" s="587" t="s">
        <v>505</v>
      </c>
      <c r="B896" s="544"/>
      <c r="C896" s="586">
        <v>6451</v>
      </c>
    </row>
    <row r="897" spans="1:3" x14ac:dyDescent="0.3">
      <c r="A897" s="590"/>
      <c r="B897" s="543"/>
      <c r="C897" s="586"/>
    </row>
    <row r="898" spans="1:3" ht="31.2" x14ac:dyDescent="0.3">
      <c r="A898" s="587" t="s">
        <v>641</v>
      </c>
      <c r="B898" s="587"/>
      <c r="C898" s="586">
        <v>3727963</v>
      </c>
    </row>
    <row r="899" spans="1:3" x14ac:dyDescent="0.3">
      <c r="A899" s="590"/>
      <c r="B899" s="545"/>
      <c r="C899" s="586"/>
    </row>
    <row r="900" spans="1:3" x14ac:dyDescent="0.3">
      <c r="A900" s="587" t="s">
        <v>642</v>
      </c>
      <c r="B900" s="544"/>
      <c r="C900" s="585"/>
    </row>
    <row r="901" spans="1:3" ht="31.2" x14ac:dyDescent="0.3">
      <c r="A901" s="590" t="s">
        <v>464</v>
      </c>
      <c r="B901" s="543" t="s">
        <v>377</v>
      </c>
      <c r="C901" s="586">
        <v>833840</v>
      </c>
    </row>
    <row r="902" spans="1:3" x14ac:dyDescent="0.3">
      <c r="A902" s="590" t="s">
        <v>465</v>
      </c>
      <c r="B902" s="543" t="s">
        <v>466</v>
      </c>
      <c r="C902" s="586">
        <v>833840</v>
      </c>
    </row>
    <row r="903" spans="1:3" x14ac:dyDescent="0.3">
      <c r="A903" s="590" t="s">
        <v>457</v>
      </c>
      <c r="B903" s="543" t="s">
        <v>458</v>
      </c>
      <c r="C903" s="586">
        <v>62142</v>
      </c>
    </row>
    <row r="904" spans="1:3" x14ac:dyDescent="0.3">
      <c r="A904" s="590" t="s">
        <v>483</v>
      </c>
      <c r="B904" s="543" t="s">
        <v>484</v>
      </c>
      <c r="C904" s="586">
        <v>12892</v>
      </c>
    </row>
    <row r="905" spans="1:3" ht="31.2" x14ac:dyDescent="0.3">
      <c r="A905" s="590" t="s">
        <v>485</v>
      </c>
      <c r="B905" s="543" t="s">
        <v>486</v>
      </c>
      <c r="C905" s="586">
        <v>19800</v>
      </c>
    </row>
    <row r="906" spans="1:3" x14ac:dyDescent="0.3">
      <c r="A906" s="590" t="s">
        <v>571</v>
      </c>
      <c r="B906" s="543" t="s">
        <v>572</v>
      </c>
      <c r="C906" s="586">
        <v>29450</v>
      </c>
    </row>
    <row r="907" spans="1:3" x14ac:dyDescent="0.3">
      <c r="A907" s="590" t="s">
        <v>469</v>
      </c>
      <c r="B907" s="543" t="s">
        <v>470</v>
      </c>
      <c r="C907" s="586">
        <v>164639</v>
      </c>
    </row>
    <row r="908" spans="1:3" ht="31.2" x14ac:dyDescent="0.3">
      <c r="A908" s="590" t="s">
        <v>471</v>
      </c>
      <c r="B908" s="543" t="s">
        <v>472</v>
      </c>
      <c r="C908" s="586">
        <v>98844</v>
      </c>
    </row>
    <row r="909" spans="1:3" x14ac:dyDescent="0.3">
      <c r="A909" s="590" t="s">
        <v>473</v>
      </c>
      <c r="B909" s="543" t="s">
        <v>474</v>
      </c>
      <c r="C909" s="586">
        <v>41555</v>
      </c>
    </row>
    <row r="910" spans="1:3" x14ac:dyDescent="0.3">
      <c r="A910" s="590" t="s">
        <v>475</v>
      </c>
      <c r="B910" s="543" t="s">
        <v>476</v>
      </c>
      <c r="C910" s="586">
        <v>24240</v>
      </c>
    </row>
    <row r="911" spans="1:3" x14ac:dyDescent="0.3">
      <c r="A911" s="590" t="s">
        <v>487</v>
      </c>
      <c r="B911" s="543" t="s">
        <v>488</v>
      </c>
      <c r="C911" s="586">
        <v>173414</v>
      </c>
    </row>
    <row r="912" spans="1:3" x14ac:dyDescent="0.3">
      <c r="A912" s="590" t="s">
        <v>512</v>
      </c>
      <c r="B912" s="543" t="s">
        <v>513</v>
      </c>
      <c r="C912" s="586">
        <v>0</v>
      </c>
    </row>
    <row r="913" spans="1:3" x14ac:dyDescent="0.3">
      <c r="A913" s="590" t="s">
        <v>551</v>
      </c>
      <c r="B913" s="543" t="s">
        <v>552</v>
      </c>
      <c r="C913" s="586">
        <v>16325</v>
      </c>
    </row>
    <row r="914" spans="1:3" x14ac:dyDescent="0.3">
      <c r="A914" s="590" t="s">
        <v>489</v>
      </c>
      <c r="B914" s="543" t="s">
        <v>490</v>
      </c>
      <c r="C914" s="586">
        <v>27952</v>
      </c>
    </row>
    <row r="915" spans="1:3" x14ac:dyDescent="0.3">
      <c r="A915" s="590" t="s">
        <v>491</v>
      </c>
      <c r="B915" s="543" t="s">
        <v>492</v>
      </c>
      <c r="C915" s="586">
        <v>78402</v>
      </c>
    </row>
    <row r="916" spans="1:3" x14ac:dyDescent="0.3">
      <c r="A916" s="590" t="s">
        <v>493</v>
      </c>
      <c r="B916" s="543" t="s">
        <v>494</v>
      </c>
      <c r="C916" s="586">
        <v>32861</v>
      </c>
    </row>
    <row r="917" spans="1:3" x14ac:dyDescent="0.3">
      <c r="A917" s="590" t="s">
        <v>495</v>
      </c>
      <c r="B917" s="543" t="s">
        <v>496</v>
      </c>
      <c r="C917" s="586">
        <v>6624</v>
      </c>
    </row>
    <row r="918" spans="1:3" x14ac:dyDescent="0.3">
      <c r="A918" s="590" t="s">
        <v>514</v>
      </c>
      <c r="B918" s="543" t="s">
        <v>515</v>
      </c>
      <c r="C918" s="586">
        <v>5920</v>
      </c>
    </row>
    <row r="919" spans="1:3" x14ac:dyDescent="0.3">
      <c r="A919" s="590" t="s">
        <v>516</v>
      </c>
      <c r="B919" s="543" t="s">
        <v>517</v>
      </c>
      <c r="C919" s="586">
        <v>4700</v>
      </c>
    </row>
    <row r="920" spans="1:3" x14ac:dyDescent="0.3">
      <c r="A920" s="590" t="s">
        <v>573</v>
      </c>
      <c r="B920" s="543" t="s">
        <v>574</v>
      </c>
      <c r="C920" s="586">
        <v>60</v>
      </c>
    </row>
    <row r="921" spans="1:3" x14ac:dyDescent="0.3">
      <c r="A921" s="590" t="s">
        <v>497</v>
      </c>
      <c r="B921" s="543" t="s">
        <v>498</v>
      </c>
      <c r="C921" s="586">
        <v>570</v>
      </c>
    </row>
    <row r="922" spans="1:3" x14ac:dyDescent="0.3">
      <c r="A922" s="590" t="s">
        <v>531</v>
      </c>
      <c r="B922" s="543" t="s">
        <v>532</v>
      </c>
      <c r="C922" s="586">
        <v>2110</v>
      </c>
    </row>
    <row r="923" spans="1:3" ht="31.2" x14ac:dyDescent="0.3">
      <c r="A923" s="590" t="s">
        <v>575</v>
      </c>
      <c r="B923" s="543" t="s">
        <v>576</v>
      </c>
      <c r="C923" s="586">
        <v>300</v>
      </c>
    </row>
    <row r="924" spans="1:3" ht="31.2" x14ac:dyDescent="0.3">
      <c r="A924" s="590" t="s">
        <v>533</v>
      </c>
      <c r="B924" s="543" t="s">
        <v>534</v>
      </c>
      <c r="C924" s="586">
        <v>1810</v>
      </c>
    </row>
    <row r="925" spans="1:3" x14ac:dyDescent="0.3">
      <c r="A925" s="587" t="s">
        <v>461</v>
      </c>
      <c r="B925" s="544"/>
      <c r="C925" s="586">
        <v>1236145</v>
      </c>
    </row>
    <row r="926" spans="1:3" x14ac:dyDescent="0.3">
      <c r="A926" s="590"/>
      <c r="B926" s="543"/>
      <c r="C926" s="586"/>
    </row>
    <row r="927" spans="1:3" x14ac:dyDescent="0.3">
      <c r="A927" s="590" t="s">
        <v>501</v>
      </c>
      <c r="B927" s="543" t="s">
        <v>502</v>
      </c>
      <c r="C927" s="586">
        <v>15260</v>
      </c>
    </row>
    <row r="928" spans="1:3" x14ac:dyDescent="0.3">
      <c r="A928" s="590" t="s">
        <v>577</v>
      </c>
      <c r="B928" s="543" t="s">
        <v>578</v>
      </c>
      <c r="C928" s="586">
        <v>5000</v>
      </c>
    </row>
    <row r="929" spans="1:3" x14ac:dyDescent="0.3">
      <c r="A929" s="590" t="s">
        <v>503</v>
      </c>
      <c r="B929" s="543" t="s">
        <v>504</v>
      </c>
      <c r="C929" s="586">
        <v>10260</v>
      </c>
    </row>
    <row r="930" spans="1:3" x14ac:dyDescent="0.3">
      <c r="A930" s="590" t="s">
        <v>637</v>
      </c>
      <c r="B930" s="543" t="s">
        <v>638</v>
      </c>
      <c r="C930" s="586">
        <v>3240</v>
      </c>
    </row>
    <row r="931" spans="1:3" x14ac:dyDescent="0.3">
      <c r="A931" s="590" t="s">
        <v>639</v>
      </c>
      <c r="B931" s="543" t="s">
        <v>640</v>
      </c>
      <c r="C931" s="586">
        <v>3240</v>
      </c>
    </row>
    <row r="932" spans="1:3" x14ac:dyDescent="0.3">
      <c r="A932" s="587" t="s">
        <v>505</v>
      </c>
      <c r="B932" s="544"/>
      <c r="C932" s="586">
        <v>18500</v>
      </c>
    </row>
    <row r="933" spans="1:3" x14ac:dyDescent="0.3">
      <c r="A933" s="590"/>
      <c r="B933" s="543"/>
      <c r="C933" s="586"/>
    </row>
    <row r="934" spans="1:3" x14ac:dyDescent="0.3">
      <c r="A934" s="587" t="s">
        <v>643</v>
      </c>
      <c r="B934" s="587"/>
      <c r="C934" s="586">
        <v>1254645</v>
      </c>
    </row>
    <row r="935" spans="1:3" x14ac:dyDescent="0.3">
      <c r="A935" s="590"/>
      <c r="B935" s="545"/>
      <c r="C935" s="586"/>
    </row>
    <row r="936" spans="1:3" x14ac:dyDescent="0.3">
      <c r="A936" s="587" t="s">
        <v>644</v>
      </c>
      <c r="B936" s="544"/>
      <c r="C936" s="585"/>
    </row>
    <row r="937" spans="1:3" x14ac:dyDescent="0.3">
      <c r="A937" s="590" t="s">
        <v>487</v>
      </c>
      <c r="B937" s="543" t="s">
        <v>488</v>
      </c>
      <c r="C937" s="586">
        <v>17601</v>
      </c>
    </row>
    <row r="938" spans="1:3" x14ac:dyDescent="0.3">
      <c r="A938" s="590" t="s">
        <v>493</v>
      </c>
      <c r="B938" s="543" t="s">
        <v>494</v>
      </c>
      <c r="C938" s="586">
        <v>17601</v>
      </c>
    </row>
    <row r="939" spans="1:3" x14ac:dyDescent="0.3">
      <c r="A939" s="587" t="s">
        <v>461</v>
      </c>
      <c r="B939" s="544"/>
      <c r="C939" s="586">
        <v>17601</v>
      </c>
    </row>
    <row r="940" spans="1:3" x14ac:dyDescent="0.3">
      <c r="A940" s="590"/>
      <c r="B940" s="543"/>
      <c r="C940" s="586"/>
    </row>
    <row r="941" spans="1:3" x14ac:dyDescent="0.3">
      <c r="A941" s="590" t="s">
        <v>501</v>
      </c>
      <c r="B941" s="543" t="s">
        <v>502</v>
      </c>
      <c r="C941" s="586">
        <v>2599</v>
      </c>
    </row>
    <row r="942" spans="1:3" x14ac:dyDescent="0.3">
      <c r="A942" s="590" t="s">
        <v>645</v>
      </c>
      <c r="B942" s="543" t="s">
        <v>646</v>
      </c>
      <c r="C942" s="586">
        <v>2599</v>
      </c>
    </row>
    <row r="943" spans="1:3" x14ac:dyDescent="0.3">
      <c r="A943" s="587" t="s">
        <v>505</v>
      </c>
      <c r="B943" s="544"/>
      <c r="C943" s="586">
        <v>2599</v>
      </c>
    </row>
    <row r="944" spans="1:3" x14ac:dyDescent="0.3">
      <c r="A944" s="590"/>
      <c r="B944" s="543"/>
      <c r="C944" s="586"/>
    </row>
    <row r="945" spans="1:3" x14ac:dyDescent="0.3">
      <c r="A945" s="587" t="s">
        <v>647</v>
      </c>
      <c r="B945" s="587"/>
      <c r="C945" s="586">
        <v>20200</v>
      </c>
    </row>
    <row r="946" spans="1:3" x14ac:dyDescent="0.3">
      <c r="A946" s="590"/>
      <c r="B946" s="545"/>
      <c r="C946" s="586"/>
    </row>
    <row r="947" spans="1:3" x14ac:dyDescent="0.3">
      <c r="A947" s="587" t="s">
        <v>648</v>
      </c>
      <c r="B947" s="587"/>
      <c r="C947" s="586">
        <v>6359677</v>
      </c>
    </row>
    <row r="948" spans="1:3" x14ac:dyDescent="0.3">
      <c r="A948" s="590"/>
      <c r="B948" s="545"/>
      <c r="C948" s="586"/>
    </row>
    <row r="949" spans="1:3" ht="31.2" x14ac:dyDescent="0.3">
      <c r="A949" s="587" t="s">
        <v>649</v>
      </c>
      <c r="B949" s="587"/>
      <c r="C949" s="586">
        <v>6389658</v>
      </c>
    </row>
    <row r="950" spans="1:3" x14ac:dyDescent="0.3">
      <c r="A950" s="590"/>
      <c r="B950" s="545"/>
      <c r="C950" s="586"/>
    </row>
    <row r="951" spans="1:3" x14ac:dyDescent="0.3">
      <c r="A951" s="587" t="s">
        <v>650</v>
      </c>
      <c r="B951" s="544"/>
      <c r="C951" s="585"/>
    </row>
    <row r="952" spans="1:3" x14ac:dyDescent="0.3">
      <c r="A952" s="587" t="s">
        <v>651</v>
      </c>
      <c r="B952" s="544"/>
      <c r="C952" s="585"/>
    </row>
    <row r="953" spans="1:3" ht="31.2" x14ac:dyDescent="0.3">
      <c r="A953" s="587" t="s">
        <v>652</v>
      </c>
      <c r="B953" s="544"/>
      <c r="C953" s="585"/>
    </row>
    <row r="954" spans="1:3" x14ac:dyDescent="0.3">
      <c r="A954" s="590" t="s">
        <v>542</v>
      </c>
      <c r="B954" s="543" t="s">
        <v>543</v>
      </c>
      <c r="C954" s="586">
        <v>397552</v>
      </c>
    </row>
    <row r="955" spans="1:3" x14ac:dyDescent="0.3">
      <c r="A955" s="590" t="s">
        <v>544</v>
      </c>
      <c r="B955" s="543" t="s">
        <v>545</v>
      </c>
      <c r="C955" s="586">
        <v>397552</v>
      </c>
    </row>
    <row r="956" spans="1:3" x14ac:dyDescent="0.3">
      <c r="A956" s="587" t="s">
        <v>546</v>
      </c>
      <c r="B956" s="544"/>
      <c r="C956" s="586">
        <v>397552</v>
      </c>
    </row>
    <row r="957" spans="1:3" x14ac:dyDescent="0.3">
      <c r="A957" s="590"/>
      <c r="B957" s="543"/>
      <c r="C957" s="586"/>
    </row>
    <row r="958" spans="1:3" ht="31.2" x14ac:dyDescent="0.3">
      <c r="A958" s="587" t="s">
        <v>653</v>
      </c>
      <c r="B958" s="587"/>
      <c r="C958" s="586">
        <v>397552</v>
      </c>
    </row>
    <row r="959" spans="1:3" x14ac:dyDescent="0.3">
      <c r="A959" s="590"/>
      <c r="B959" s="545"/>
      <c r="C959" s="586"/>
    </row>
    <row r="960" spans="1:3" x14ac:dyDescent="0.3">
      <c r="A960" s="587" t="s">
        <v>654</v>
      </c>
      <c r="B960" s="587"/>
      <c r="C960" s="586">
        <v>397552</v>
      </c>
    </row>
    <row r="961" spans="1:3" x14ac:dyDescent="0.3">
      <c r="A961" s="590"/>
      <c r="B961" s="545"/>
      <c r="C961" s="586"/>
    </row>
    <row r="962" spans="1:3" x14ac:dyDescent="0.3">
      <c r="A962" s="587" t="s">
        <v>655</v>
      </c>
      <c r="B962" s="544"/>
      <c r="C962" s="585"/>
    </row>
    <row r="963" spans="1:3" x14ac:dyDescent="0.3">
      <c r="A963" s="587" t="s">
        <v>656</v>
      </c>
      <c r="B963" s="544"/>
      <c r="C963" s="585"/>
    </row>
    <row r="964" spans="1:3" x14ac:dyDescent="0.3">
      <c r="A964" s="590" t="s">
        <v>487</v>
      </c>
      <c r="B964" s="543" t="s">
        <v>488</v>
      </c>
      <c r="C964" s="586">
        <v>5470</v>
      </c>
    </row>
    <row r="965" spans="1:3" x14ac:dyDescent="0.3">
      <c r="A965" s="590" t="s">
        <v>493</v>
      </c>
      <c r="B965" s="543" t="s">
        <v>494</v>
      </c>
      <c r="C965" s="586">
        <v>2241</v>
      </c>
    </row>
    <row r="966" spans="1:3" x14ac:dyDescent="0.3">
      <c r="A966" s="590" t="s">
        <v>635</v>
      </c>
      <c r="B966" s="543" t="s">
        <v>636</v>
      </c>
      <c r="C966" s="586">
        <v>3229</v>
      </c>
    </row>
    <row r="967" spans="1:3" x14ac:dyDescent="0.3">
      <c r="A967" s="587" t="s">
        <v>461</v>
      </c>
      <c r="B967" s="544"/>
      <c r="C967" s="586">
        <v>5470</v>
      </c>
    </row>
    <row r="968" spans="1:3" x14ac:dyDescent="0.3">
      <c r="A968" s="590"/>
      <c r="B968" s="543"/>
      <c r="C968" s="586"/>
    </row>
    <row r="969" spans="1:3" x14ac:dyDescent="0.3">
      <c r="A969" s="587" t="s">
        <v>657</v>
      </c>
      <c r="B969" s="587"/>
      <c r="C969" s="586">
        <v>5470</v>
      </c>
    </row>
    <row r="970" spans="1:3" x14ac:dyDescent="0.3">
      <c r="A970" s="590"/>
      <c r="B970" s="545"/>
      <c r="C970" s="586"/>
    </row>
    <row r="971" spans="1:3" x14ac:dyDescent="0.3">
      <c r="A971" s="587" t="s">
        <v>658</v>
      </c>
      <c r="B971" s="587"/>
      <c r="C971" s="586">
        <v>5470</v>
      </c>
    </row>
    <row r="972" spans="1:3" x14ac:dyDescent="0.3">
      <c r="A972" s="590"/>
      <c r="B972" s="545"/>
      <c r="C972" s="586"/>
    </row>
    <row r="973" spans="1:3" x14ac:dyDescent="0.3">
      <c r="A973" s="587" t="s">
        <v>659</v>
      </c>
      <c r="B973" s="587"/>
      <c r="C973" s="586">
        <v>403022</v>
      </c>
    </row>
    <row r="974" spans="1:3" x14ac:dyDescent="0.3">
      <c r="A974" s="590"/>
      <c r="B974" s="545"/>
      <c r="C974" s="586"/>
    </row>
    <row r="975" spans="1:3" s="473" customFormat="1" x14ac:dyDescent="0.3">
      <c r="A975" s="550" t="s">
        <v>660</v>
      </c>
      <c r="B975" s="545"/>
      <c r="C975" s="591">
        <v>96834567</v>
      </c>
    </row>
    <row r="976" spans="1:3" x14ac:dyDescent="0.3">
      <c r="A976" s="120"/>
      <c r="B976" s="313"/>
      <c r="C976" s="529"/>
    </row>
    <row r="977" spans="1:3" x14ac:dyDescent="0.3">
      <c r="A977" s="120" t="s">
        <v>1357</v>
      </c>
      <c r="B977" s="315"/>
      <c r="C977" s="530"/>
    </row>
    <row r="978" spans="1:3" x14ac:dyDescent="0.3">
      <c r="A978" s="531"/>
      <c r="B978" s="532"/>
      <c r="C978" s="533"/>
    </row>
    <row r="979" spans="1:3" x14ac:dyDescent="0.3">
      <c r="A979" s="523" t="s">
        <v>454</v>
      </c>
      <c r="B979" s="523"/>
      <c r="C979" s="523"/>
    </row>
    <row r="980" spans="1:3" x14ac:dyDescent="0.3">
      <c r="A980" s="523" t="s">
        <v>455</v>
      </c>
      <c r="B980" s="523"/>
      <c r="C980" s="523"/>
    </row>
    <row r="981" spans="1:3" x14ac:dyDescent="0.3">
      <c r="A981" s="523" t="s">
        <v>463</v>
      </c>
      <c r="B981" s="523"/>
      <c r="C981" s="523"/>
    </row>
    <row r="982" spans="1:3" x14ac:dyDescent="0.3">
      <c r="A982" s="521" t="s">
        <v>487</v>
      </c>
      <c r="B982" s="524" t="s">
        <v>488</v>
      </c>
      <c r="C982" s="537">
        <v>2258534</v>
      </c>
    </row>
    <row r="983" spans="1:3" x14ac:dyDescent="0.3">
      <c r="A983" s="521" t="s">
        <v>559</v>
      </c>
      <c r="B983" s="524" t="s">
        <v>560</v>
      </c>
      <c r="C983" s="537">
        <v>1000</v>
      </c>
    </row>
    <row r="984" spans="1:3" x14ac:dyDescent="0.3">
      <c r="A984" s="521" t="s">
        <v>512</v>
      </c>
      <c r="B984" s="524" t="s">
        <v>513</v>
      </c>
      <c r="C984" s="537">
        <v>0</v>
      </c>
    </row>
    <row r="985" spans="1:3" x14ac:dyDescent="0.3">
      <c r="A985" s="521" t="s">
        <v>489</v>
      </c>
      <c r="B985" s="524" t="s">
        <v>490</v>
      </c>
      <c r="C985" s="537">
        <v>379125</v>
      </c>
    </row>
    <row r="986" spans="1:3" x14ac:dyDescent="0.3">
      <c r="A986" s="521" t="s">
        <v>491</v>
      </c>
      <c r="B986" s="524" t="s">
        <v>492</v>
      </c>
      <c r="C986" s="537">
        <v>596671</v>
      </c>
    </row>
    <row r="987" spans="1:3" x14ac:dyDescent="0.3">
      <c r="A987" s="521" t="s">
        <v>493</v>
      </c>
      <c r="B987" s="524" t="s">
        <v>494</v>
      </c>
      <c r="C987" s="537">
        <v>1000944</v>
      </c>
    </row>
    <row r="988" spans="1:3" x14ac:dyDescent="0.3">
      <c r="A988" s="521" t="s">
        <v>495</v>
      </c>
      <c r="B988" s="524" t="s">
        <v>496</v>
      </c>
      <c r="C988" s="537">
        <v>74441</v>
      </c>
    </row>
    <row r="989" spans="1:3" x14ac:dyDescent="0.3">
      <c r="A989" s="521" t="s">
        <v>514</v>
      </c>
      <c r="B989" s="524" t="s">
        <v>515</v>
      </c>
      <c r="C989" s="537">
        <v>31950</v>
      </c>
    </row>
    <row r="990" spans="1:3" x14ac:dyDescent="0.3">
      <c r="A990" s="521" t="s">
        <v>661</v>
      </c>
      <c r="B990" s="524" t="s">
        <v>662</v>
      </c>
      <c r="C990" s="537">
        <v>30000</v>
      </c>
    </row>
    <row r="991" spans="1:3" x14ac:dyDescent="0.3">
      <c r="A991" s="521" t="s">
        <v>516</v>
      </c>
      <c r="B991" s="524" t="s">
        <v>517</v>
      </c>
      <c r="C991" s="537">
        <v>20660</v>
      </c>
    </row>
    <row r="992" spans="1:3" x14ac:dyDescent="0.3">
      <c r="A992" s="521" t="s">
        <v>573</v>
      </c>
      <c r="B992" s="524" t="s">
        <v>574</v>
      </c>
      <c r="C992" s="537">
        <v>123743</v>
      </c>
    </row>
    <row r="993" spans="1:3" x14ac:dyDescent="0.3">
      <c r="A993" s="521" t="s">
        <v>531</v>
      </c>
      <c r="B993" s="524" t="s">
        <v>532</v>
      </c>
      <c r="C993" s="537">
        <v>481138</v>
      </c>
    </row>
    <row r="994" spans="1:3" ht="31.2" x14ac:dyDescent="0.3">
      <c r="A994" s="521" t="s">
        <v>575</v>
      </c>
      <c r="B994" s="524" t="s">
        <v>576</v>
      </c>
      <c r="C994" s="537">
        <v>40687</v>
      </c>
    </row>
    <row r="995" spans="1:3" ht="31.2" x14ac:dyDescent="0.3">
      <c r="A995" s="521" t="s">
        <v>533</v>
      </c>
      <c r="B995" s="524" t="s">
        <v>534</v>
      </c>
      <c r="C995" s="537">
        <v>440451</v>
      </c>
    </row>
    <row r="996" spans="1:3" x14ac:dyDescent="0.3">
      <c r="A996" s="521" t="s">
        <v>590</v>
      </c>
      <c r="B996" s="524" t="s">
        <v>591</v>
      </c>
      <c r="C996" s="537">
        <v>60000</v>
      </c>
    </row>
    <row r="997" spans="1:3" x14ac:dyDescent="0.3">
      <c r="A997" s="521" t="s">
        <v>663</v>
      </c>
      <c r="B997" s="524" t="s">
        <v>664</v>
      </c>
      <c r="C997" s="537">
        <v>60000</v>
      </c>
    </row>
    <row r="998" spans="1:3" x14ac:dyDescent="0.3">
      <c r="A998" s="523" t="s">
        <v>461</v>
      </c>
      <c r="B998" s="523"/>
      <c r="C998" s="537">
        <v>2799672</v>
      </c>
    </row>
    <row r="999" spans="1:3" x14ac:dyDescent="0.3">
      <c r="A999" s="522"/>
      <c r="B999" s="524"/>
      <c r="C999" s="538"/>
    </row>
    <row r="1000" spans="1:3" x14ac:dyDescent="0.3">
      <c r="A1000" s="521" t="s">
        <v>665</v>
      </c>
      <c r="B1000" s="524" t="s">
        <v>348</v>
      </c>
      <c r="C1000" s="537">
        <v>60000</v>
      </c>
    </row>
    <row r="1001" spans="1:3" x14ac:dyDescent="0.3">
      <c r="A1001" s="523" t="s">
        <v>546</v>
      </c>
      <c r="B1001" s="523"/>
      <c r="C1001" s="537">
        <v>60000</v>
      </c>
    </row>
    <row r="1002" spans="1:3" x14ac:dyDescent="0.3">
      <c r="A1002" s="522"/>
      <c r="B1002" s="524"/>
      <c r="C1002" s="538"/>
    </row>
    <row r="1003" spans="1:3" x14ac:dyDescent="0.3">
      <c r="A1003" s="521" t="s">
        <v>499</v>
      </c>
      <c r="B1003" s="524" t="s">
        <v>500</v>
      </c>
      <c r="C1003" s="537">
        <v>259236</v>
      </c>
    </row>
    <row r="1004" spans="1:3" x14ac:dyDescent="0.3">
      <c r="A1004" s="521" t="s">
        <v>501</v>
      </c>
      <c r="B1004" s="524" t="s">
        <v>502</v>
      </c>
      <c r="C1004" s="537">
        <v>149277</v>
      </c>
    </row>
    <row r="1005" spans="1:3" x14ac:dyDescent="0.3">
      <c r="A1005" s="521" t="s">
        <v>577</v>
      </c>
      <c r="B1005" s="524" t="s">
        <v>578</v>
      </c>
      <c r="C1005" s="537">
        <v>73658</v>
      </c>
    </row>
    <row r="1006" spans="1:3" x14ac:dyDescent="0.3">
      <c r="A1006" s="521" t="s">
        <v>503</v>
      </c>
      <c r="B1006" s="524" t="s">
        <v>504</v>
      </c>
      <c r="C1006" s="537">
        <v>70016</v>
      </c>
    </row>
    <row r="1007" spans="1:3" x14ac:dyDescent="0.3">
      <c r="A1007" s="521" t="s">
        <v>535</v>
      </c>
      <c r="B1007" s="524" t="s">
        <v>536</v>
      </c>
      <c r="C1007" s="537">
        <v>5603</v>
      </c>
    </row>
    <row r="1008" spans="1:3" x14ac:dyDescent="0.3">
      <c r="A1008" s="521" t="s">
        <v>637</v>
      </c>
      <c r="B1008" s="524" t="s">
        <v>638</v>
      </c>
      <c r="C1008" s="537">
        <v>111240</v>
      </c>
    </row>
    <row r="1009" spans="1:3" x14ac:dyDescent="0.3">
      <c r="A1009" s="521" t="s">
        <v>639</v>
      </c>
      <c r="B1009" s="524" t="s">
        <v>640</v>
      </c>
      <c r="C1009" s="537">
        <v>111240</v>
      </c>
    </row>
    <row r="1010" spans="1:3" x14ac:dyDescent="0.3">
      <c r="A1010" s="523" t="s">
        <v>505</v>
      </c>
      <c r="B1010" s="523"/>
      <c r="C1010" s="537">
        <v>519753</v>
      </c>
    </row>
    <row r="1011" spans="1:3" x14ac:dyDescent="0.3">
      <c r="A1011" s="522"/>
      <c r="B1011" s="524"/>
      <c r="C1011" s="538"/>
    </row>
    <row r="1012" spans="1:3" x14ac:dyDescent="0.3">
      <c r="A1012" s="523" t="s">
        <v>477</v>
      </c>
      <c r="B1012" s="523"/>
      <c r="C1012" s="537">
        <v>3379425</v>
      </c>
    </row>
    <row r="1013" spans="1:3" x14ac:dyDescent="0.3">
      <c r="A1013" s="522"/>
      <c r="B1013" s="539"/>
      <c r="C1013" s="538"/>
    </row>
    <row r="1014" spans="1:3" x14ac:dyDescent="0.3">
      <c r="A1014" s="523" t="s">
        <v>666</v>
      </c>
      <c r="B1014" s="523"/>
      <c r="C1014" s="523"/>
    </row>
    <row r="1015" spans="1:3" ht="31.2" x14ac:dyDescent="0.3">
      <c r="A1015" s="521" t="s">
        <v>464</v>
      </c>
      <c r="B1015" s="524" t="s">
        <v>377</v>
      </c>
      <c r="C1015" s="537">
        <v>636123</v>
      </c>
    </row>
    <row r="1016" spans="1:3" x14ac:dyDescent="0.3">
      <c r="A1016" s="521" t="s">
        <v>465</v>
      </c>
      <c r="B1016" s="524" t="s">
        <v>466</v>
      </c>
      <c r="C1016" s="537">
        <v>615693</v>
      </c>
    </row>
    <row r="1017" spans="1:3" x14ac:dyDescent="0.3">
      <c r="A1017" s="521" t="s">
        <v>467</v>
      </c>
      <c r="B1017" s="524" t="s">
        <v>468</v>
      </c>
      <c r="C1017" s="537">
        <v>20430</v>
      </c>
    </row>
    <row r="1018" spans="1:3" x14ac:dyDescent="0.3">
      <c r="A1018" s="521" t="s">
        <v>457</v>
      </c>
      <c r="B1018" s="524" t="s">
        <v>458</v>
      </c>
      <c r="C1018" s="537">
        <v>14051</v>
      </c>
    </row>
    <row r="1019" spans="1:3" x14ac:dyDescent="0.3">
      <c r="A1019" s="521" t="s">
        <v>483</v>
      </c>
      <c r="B1019" s="524" t="s">
        <v>484</v>
      </c>
      <c r="C1019" s="537">
        <v>9500</v>
      </c>
    </row>
    <row r="1020" spans="1:3" ht="31.2" x14ac:dyDescent="0.3">
      <c r="A1020" s="521" t="s">
        <v>485</v>
      </c>
      <c r="B1020" s="524" t="s">
        <v>486</v>
      </c>
      <c r="C1020" s="537">
        <v>4300</v>
      </c>
    </row>
    <row r="1021" spans="1:3" x14ac:dyDescent="0.3">
      <c r="A1021" s="521" t="s">
        <v>549</v>
      </c>
      <c r="B1021" s="524" t="s">
        <v>550</v>
      </c>
      <c r="C1021" s="537">
        <v>251</v>
      </c>
    </row>
    <row r="1022" spans="1:3" x14ac:dyDescent="0.3">
      <c r="A1022" s="521" t="s">
        <v>469</v>
      </c>
      <c r="B1022" s="524" t="s">
        <v>470</v>
      </c>
      <c r="C1022" s="537">
        <v>126952</v>
      </c>
    </row>
    <row r="1023" spans="1:3" ht="31.2" x14ac:dyDescent="0.3">
      <c r="A1023" s="521" t="s">
        <v>471</v>
      </c>
      <c r="B1023" s="524" t="s">
        <v>472</v>
      </c>
      <c r="C1023" s="537">
        <v>76763</v>
      </c>
    </row>
    <row r="1024" spans="1:3" x14ac:dyDescent="0.3">
      <c r="A1024" s="521" t="s">
        <v>473</v>
      </c>
      <c r="B1024" s="524" t="s">
        <v>474</v>
      </c>
      <c r="C1024" s="537">
        <v>31655</v>
      </c>
    </row>
    <row r="1025" spans="1:3" x14ac:dyDescent="0.3">
      <c r="A1025" s="521" t="s">
        <v>475</v>
      </c>
      <c r="B1025" s="524" t="s">
        <v>476</v>
      </c>
      <c r="C1025" s="537">
        <v>18534</v>
      </c>
    </row>
    <row r="1026" spans="1:3" x14ac:dyDescent="0.3">
      <c r="A1026" s="521" t="s">
        <v>487</v>
      </c>
      <c r="B1026" s="524" t="s">
        <v>488</v>
      </c>
      <c r="C1026" s="537">
        <v>424800</v>
      </c>
    </row>
    <row r="1027" spans="1:3" x14ac:dyDescent="0.3">
      <c r="A1027" s="521" t="s">
        <v>489</v>
      </c>
      <c r="B1027" s="524" t="s">
        <v>490</v>
      </c>
      <c r="C1027" s="537">
        <v>6000</v>
      </c>
    </row>
    <row r="1028" spans="1:3" x14ac:dyDescent="0.3">
      <c r="A1028" s="521" t="s">
        <v>491</v>
      </c>
      <c r="B1028" s="524" t="s">
        <v>492</v>
      </c>
      <c r="C1028" s="537">
        <v>45000</v>
      </c>
    </row>
    <row r="1029" spans="1:3" x14ac:dyDescent="0.3">
      <c r="A1029" s="521" t="s">
        <v>493</v>
      </c>
      <c r="B1029" s="524" t="s">
        <v>494</v>
      </c>
      <c r="C1029" s="537">
        <v>265440</v>
      </c>
    </row>
    <row r="1030" spans="1:3" x14ac:dyDescent="0.3">
      <c r="A1030" s="521" t="s">
        <v>495</v>
      </c>
      <c r="B1030" s="524" t="s">
        <v>496</v>
      </c>
      <c r="C1030" s="537">
        <v>100000</v>
      </c>
    </row>
    <row r="1031" spans="1:3" x14ac:dyDescent="0.3">
      <c r="A1031" s="521" t="s">
        <v>514</v>
      </c>
      <c r="B1031" s="524" t="s">
        <v>515</v>
      </c>
      <c r="C1031" s="537">
        <v>4500</v>
      </c>
    </row>
    <row r="1032" spans="1:3" x14ac:dyDescent="0.3">
      <c r="A1032" s="521" t="s">
        <v>516</v>
      </c>
      <c r="B1032" s="524" t="s">
        <v>517</v>
      </c>
      <c r="C1032" s="537">
        <v>1300</v>
      </c>
    </row>
    <row r="1033" spans="1:3" x14ac:dyDescent="0.3">
      <c r="A1033" s="521" t="s">
        <v>573</v>
      </c>
      <c r="B1033" s="524" t="s">
        <v>574</v>
      </c>
      <c r="C1033" s="537">
        <v>2560</v>
      </c>
    </row>
    <row r="1034" spans="1:3" x14ac:dyDescent="0.3">
      <c r="A1034" s="521" t="s">
        <v>531</v>
      </c>
      <c r="B1034" s="524" t="s">
        <v>532</v>
      </c>
      <c r="C1034" s="537">
        <v>320</v>
      </c>
    </row>
    <row r="1035" spans="1:3" ht="31.2" x14ac:dyDescent="0.3">
      <c r="A1035" s="521" t="s">
        <v>575</v>
      </c>
      <c r="B1035" s="524" t="s">
        <v>576</v>
      </c>
      <c r="C1035" s="537">
        <v>120</v>
      </c>
    </row>
    <row r="1036" spans="1:3" ht="31.2" x14ac:dyDescent="0.3">
      <c r="A1036" s="521" t="s">
        <v>533</v>
      </c>
      <c r="B1036" s="524" t="s">
        <v>534</v>
      </c>
      <c r="C1036" s="537">
        <v>200</v>
      </c>
    </row>
    <row r="1037" spans="1:3" x14ac:dyDescent="0.3">
      <c r="A1037" s="523" t="s">
        <v>461</v>
      </c>
      <c r="B1037" s="523"/>
      <c r="C1037" s="537">
        <v>1202246</v>
      </c>
    </row>
    <row r="1038" spans="1:3" x14ac:dyDescent="0.3">
      <c r="A1038" s="522"/>
      <c r="B1038" s="524"/>
      <c r="C1038" s="538"/>
    </row>
    <row r="1039" spans="1:3" x14ac:dyDescent="0.3">
      <c r="A1039" s="521" t="s">
        <v>665</v>
      </c>
      <c r="B1039" s="524" t="s">
        <v>348</v>
      </c>
      <c r="C1039" s="537">
        <v>1200</v>
      </c>
    </row>
    <row r="1040" spans="1:3" x14ac:dyDescent="0.3">
      <c r="A1040" s="523" t="s">
        <v>546</v>
      </c>
      <c r="B1040" s="523"/>
      <c r="C1040" s="537">
        <v>1200</v>
      </c>
    </row>
    <row r="1041" spans="1:3" x14ac:dyDescent="0.3">
      <c r="A1041" s="523" t="s">
        <v>667</v>
      </c>
      <c r="B1041" s="523"/>
      <c r="C1041" s="537">
        <v>1203446</v>
      </c>
    </row>
    <row r="1042" spans="1:3" x14ac:dyDescent="0.3">
      <c r="A1042" s="523" t="s">
        <v>478</v>
      </c>
      <c r="B1042" s="523"/>
      <c r="C1042" s="537">
        <v>4582871</v>
      </c>
    </row>
    <row r="1043" spans="1:3" x14ac:dyDescent="0.3">
      <c r="A1043" s="522"/>
      <c r="B1043" s="539"/>
      <c r="C1043" s="538"/>
    </row>
    <row r="1044" spans="1:3" x14ac:dyDescent="0.3">
      <c r="A1044" s="523" t="s">
        <v>479</v>
      </c>
      <c r="B1044" s="523"/>
      <c r="C1044" s="537">
        <v>4582871</v>
      </c>
    </row>
    <row r="1045" spans="1:3" x14ac:dyDescent="0.3">
      <c r="A1045" s="522"/>
      <c r="B1045" s="539"/>
      <c r="C1045" s="538"/>
    </row>
    <row r="1046" spans="1:3" x14ac:dyDescent="0.3">
      <c r="A1046" s="523" t="s">
        <v>480</v>
      </c>
      <c r="B1046" s="523"/>
      <c r="C1046" s="523"/>
    </row>
    <row r="1047" spans="1:3" ht="31.2" x14ac:dyDescent="0.3">
      <c r="A1047" s="523" t="s">
        <v>508</v>
      </c>
      <c r="B1047" s="523"/>
      <c r="C1047" s="523"/>
    </row>
    <row r="1048" spans="1:3" ht="31.2" x14ac:dyDescent="0.3">
      <c r="A1048" s="523" t="s">
        <v>519</v>
      </c>
      <c r="B1048" s="523"/>
      <c r="C1048" s="523"/>
    </row>
    <row r="1049" spans="1:3" x14ac:dyDescent="0.3">
      <c r="A1049" s="521" t="s">
        <v>487</v>
      </c>
      <c r="B1049" s="524" t="s">
        <v>488</v>
      </c>
      <c r="C1049" s="537">
        <v>114461</v>
      </c>
    </row>
    <row r="1050" spans="1:3" x14ac:dyDescent="0.3">
      <c r="A1050" s="521" t="s">
        <v>493</v>
      </c>
      <c r="B1050" s="524" t="s">
        <v>494</v>
      </c>
      <c r="C1050" s="537">
        <v>65508</v>
      </c>
    </row>
    <row r="1051" spans="1:3" x14ac:dyDescent="0.3">
      <c r="A1051" s="521" t="s">
        <v>495</v>
      </c>
      <c r="B1051" s="524" t="s">
        <v>496</v>
      </c>
      <c r="C1051" s="537">
        <v>48953</v>
      </c>
    </row>
    <row r="1052" spans="1:3" x14ac:dyDescent="0.3">
      <c r="A1052" s="523" t="s">
        <v>461</v>
      </c>
      <c r="B1052" s="523"/>
      <c r="C1052" s="537">
        <v>114461</v>
      </c>
    </row>
    <row r="1053" spans="1:3" ht="31.2" x14ac:dyDescent="0.3">
      <c r="A1053" s="523" t="s">
        <v>520</v>
      </c>
      <c r="B1053" s="523"/>
      <c r="C1053" s="537">
        <v>114461</v>
      </c>
    </row>
    <row r="1054" spans="1:3" x14ac:dyDescent="0.3">
      <c r="A1054" s="522"/>
      <c r="B1054" s="539"/>
      <c r="C1054" s="538"/>
    </row>
    <row r="1055" spans="1:3" ht="31.2" x14ac:dyDescent="0.3">
      <c r="A1055" s="523" t="s">
        <v>521</v>
      </c>
      <c r="B1055" s="523"/>
      <c r="C1055" s="523"/>
    </row>
    <row r="1056" spans="1:3" x14ac:dyDescent="0.3">
      <c r="A1056" s="521" t="s">
        <v>487</v>
      </c>
      <c r="B1056" s="524" t="s">
        <v>488</v>
      </c>
      <c r="C1056" s="537">
        <v>223146</v>
      </c>
    </row>
    <row r="1057" spans="1:3" x14ac:dyDescent="0.3">
      <c r="A1057" s="521" t="s">
        <v>493</v>
      </c>
      <c r="B1057" s="524" t="s">
        <v>494</v>
      </c>
      <c r="C1057" s="537">
        <v>55280</v>
      </c>
    </row>
    <row r="1058" spans="1:3" x14ac:dyDescent="0.3">
      <c r="A1058" s="521" t="s">
        <v>495</v>
      </c>
      <c r="B1058" s="524" t="s">
        <v>496</v>
      </c>
      <c r="C1058" s="537">
        <v>167866</v>
      </c>
    </row>
    <row r="1059" spans="1:3" x14ac:dyDescent="0.3">
      <c r="A1059" s="523" t="s">
        <v>461</v>
      </c>
      <c r="B1059" s="523"/>
      <c r="C1059" s="537">
        <v>223146</v>
      </c>
    </row>
    <row r="1060" spans="1:3" ht="31.2" x14ac:dyDescent="0.3">
      <c r="A1060" s="523" t="s">
        <v>522</v>
      </c>
      <c r="B1060" s="523"/>
      <c r="C1060" s="537">
        <v>223146</v>
      </c>
    </row>
    <row r="1061" spans="1:3" x14ac:dyDescent="0.3">
      <c r="A1061" s="522"/>
      <c r="B1061" s="539"/>
      <c r="C1061" s="538"/>
    </row>
    <row r="1062" spans="1:3" ht="31.2" x14ac:dyDescent="0.3">
      <c r="A1062" s="523" t="s">
        <v>525</v>
      </c>
      <c r="B1062" s="523"/>
      <c r="C1062" s="537">
        <v>337607</v>
      </c>
    </row>
    <row r="1063" spans="1:3" x14ac:dyDescent="0.3">
      <c r="A1063" s="522"/>
      <c r="B1063" s="539"/>
      <c r="C1063" s="538"/>
    </row>
    <row r="1064" spans="1:3" x14ac:dyDescent="0.3">
      <c r="A1064" s="523" t="s">
        <v>526</v>
      </c>
      <c r="B1064" s="523"/>
      <c r="C1064" s="537">
        <v>337607</v>
      </c>
    </row>
    <row r="1065" spans="1:3" x14ac:dyDescent="0.3">
      <c r="A1065" s="522"/>
      <c r="B1065" s="539"/>
      <c r="C1065" s="538"/>
    </row>
    <row r="1066" spans="1:3" x14ac:dyDescent="0.3">
      <c r="A1066" s="523" t="s">
        <v>527</v>
      </c>
      <c r="B1066" s="523"/>
      <c r="C1066" s="523"/>
    </row>
    <row r="1067" spans="1:3" x14ac:dyDescent="0.3">
      <c r="A1067" s="523" t="s">
        <v>668</v>
      </c>
      <c r="B1067" s="523"/>
      <c r="C1067" s="523"/>
    </row>
    <row r="1068" spans="1:3" ht="31.2" x14ac:dyDescent="0.3">
      <c r="A1068" s="521" t="s">
        <v>464</v>
      </c>
      <c r="B1068" s="524" t="s">
        <v>377</v>
      </c>
      <c r="C1068" s="537">
        <v>123500</v>
      </c>
    </row>
    <row r="1069" spans="1:3" x14ac:dyDescent="0.3">
      <c r="A1069" s="521" t="s">
        <v>465</v>
      </c>
      <c r="B1069" s="524" t="s">
        <v>466</v>
      </c>
      <c r="C1069" s="537">
        <v>123500</v>
      </c>
    </row>
    <row r="1070" spans="1:3" x14ac:dyDescent="0.3">
      <c r="A1070" s="521" t="s">
        <v>457</v>
      </c>
      <c r="B1070" s="524" t="s">
        <v>458</v>
      </c>
      <c r="C1070" s="537">
        <v>3220</v>
      </c>
    </row>
    <row r="1071" spans="1:3" ht="31.2" x14ac:dyDescent="0.3">
      <c r="A1071" s="521" t="s">
        <v>485</v>
      </c>
      <c r="B1071" s="524" t="s">
        <v>486</v>
      </c>
      <c r="C1071" s="537">
        <v>2220</v>
      </c>
    </row>
    <row r="1072" spans="1:3" x14ac:dyDescent="0.3">
      <c r="A1072" s="521" t="s">
        <v>549</v>
      </c>
      <c r="B1072" s="524" t="s">
        <v>550</v>
      </c>
      <c r="C1072" s="537">
        <v>1000</v>
      </c>
    </row>
    <row r="1073" spans="1:3" x14ac:dyDescent="0.3">
      <c r="A1073" s="521" t="s">
        <v>469</v>
      </c>
      <c r="B1073" s="524" t="s">
        <v>470</v>
      </c>
      <c r="C1073" s="537">
        <v>24634</v>
      </c>
    </row>
    <row r="1074" spans="1:3" ht="31.2" x14ac:dyDescent="0.3">
      <c r="A1074" s="521" t="s">
        <v>471</v>
      </c>
      <c r="B1074" s="524" t="s">
        <v>472</v>
      </c>
      <c r="C1074" s="537">
        <v>15786</v>
      </c>
    </row>
    <row r="1075" spans="1:3" x14ac:dyDescent="0.3">
      <c r="A1075" s="521" t="s">
        <v>473</v>
      </c>
      <c r="B1075" s="524" t="s">
        <v>474</v>
      </c>
      <c r="C1075" s="537">
        <v>6278</v>
      </c>
    </row>
    <row r="1076" spans="1:3" x14ac:dyDescent="0.3">
      <c r="A1076" s="521" t="s">
        <v>475</v>
      </c>
      <c r="B1076" s="524" t="s">
        <v>476</v>
      </c>
      <c r="C1076" s="537">
        <v>2570</v>
      </c>
    </row>
    <row r="1077" spans="1:3" x14ac:dyDescent="0.3">
      <c r="A1077" s="521" t="s">
        <v>487</v>
      </c>
      <c r="B1077" s="524" t="s">
        <v>488</v>
      </c>
      <c r="C1077" s="537">
        <v>52450</v>
      </c>
    </row>
    <row r="1078" spans="1:3" x14ac:dyDescent="0.3">
      <c r="A1078" s="521" t="s">
        <v>512</v>
      </c>
      <c r="B1078" s="524" t="s">
        <v>513</v>
      </c>
      <c r="C1078" s="537">
        <v>2250</v>
      </c>
    </row>
    <row r="1079" spans="1:3" x14ac:dyDescent="0.3">
      <c r="A1079" s="521" t="s">
        <v>489</v>
      </c>
      <c r="B1079" s="524" t="s">
        <v>490</v>
      </c>
      <c r="C1079" s="537">
        <v>8000</v>
      </c>
    </row>
    <row r="1080" spans="1:3" x14ac:dyDescent="0.3">
      <c r="A1080" s="521" t="s">
        <v>491</v>
      </c>
      <c r="B1080" s="524" t="s">
        <v>492</v>
      </c>
      <c r="C1080" s="537">
        <v>35000</v>
      </c>
    </row>
    <row r="1081" spans="1:3" x14ac:dyDescent="0.3">
      <c r="A1081" s="521" t="s">
        <v>493</v>
      </c>
      <c r="B1081" s="524" t="s">
        <v>494</v>
      </c>
      <c r="C1081" s="537">
        <v>7000</v>
      </c>
    </row>
    <row r="1082" spans="1:3" x14ac:dyDescent="0.3">
      <c r="A1082" s="521" t="s">
        <v>516</v>
      </c>
      <c r="B1082" s="524" t="s">
        <v>517</v>
      </c>
      <c r="C1082" s="537">
        <v>200</v>
      </c>
    </row>
    <row r="1083" spans="1:3" x14ac:dyDescent="0.3">
      <c r="A1083" s="521" t="s">
        <v>531</v>
      </c>
      <c r="B1083" s="524" t="s">
        <v>532</v>
      </c>
      <c r="C1083" s="537">
        <v>100</v>
      </c>
    </row>
    <row r="1084" spans="1:3" ht="31.2" x14ac:dyDescent="0.3">
      <c r="A1084" s="521" t="s">
        <v>533</v>
      </c>
      <c r="B1084" s="524" t="s">
        <v>534</v>
      </c>
      <c r="C1084" s="537">
        <v>100</v>
      </c>
    </row>
    <row r="1085" spans="1:3" x14ac:dyDescent="0.3">
      <c r="A1085" s="523" t="s">
        <v>461</v>
      </c>
      <c r="B1085" s="523"/>
      <c r="C1085" s="537">
        <v>203904</v>
      </c>
    </row>
    <row r="1086" spans="1:3" x14ac:dyDescent="0.3">
      <c r="A1086" s="523" t="s">
        <v>669</v>
      </c>
      <c r="B1086" s="523"/>
      <c r="C1086" s="537">
        <v>203904</v>
      </c>
    </row>
    <row r="1087" spans="1:3" x14ac:dyDescent="0.3">
      <c r="A1087" s="522"/>
      <c r="B1087" s="539"/>
      <c r="C1087" s="538"/>
    </row>
    <row r="1088" spans="1:3" x14ac:dyDescent="0.3">
      <c r="A1088" s="523" t="s">
        <v>562</v>
      </c>
      <c r="B1088" s="523"/>
      <c r="C1088" s="523"/>
    </row>
    <row r="1089" spans="1:3" x14ac:dyDescent="0.3">
      <c r="A1089" s="521" t="s">
        <v>487</v>
      </c>
      <c r="B1089" s="524" t="s">
        <v>488</v>
      </c>
      <c r="C1089" s="537">
        <v>82628</v>
      </c>
    </row>
    <row r="1090" spans="1:3" x14ac:dyDescent="0.3">
      <c r="A1090" s="521" t="s">
        <v>510</v>
      </c>
      <c r="B1090" s="524" t="s">
        <v>511</v>
      </c>
      <c r="C1090" s="537">
        <v>100</v>
      </c>
    </row>
    <row r="1091" spans="1:3" x14ac:dyDescent="0.3">
      <c r="A1091" s="521" t="s">
        <v>512</v>
      </c>
      <c r="B1091" s="524" t="s">
        <v>513</v>
      </c>
      <c r="C1091" s="537">
        <v>2613</v>
      </c>
    </row>
    <row r="1092" spans="1:3" x14ac:dyDescent="0.3">
      <c r="A1092" s="521" t="s">
        <v>551</v>
      </c>
      <c r="B1092" s="524" t="s">
        <v>552</v>
      </c>
      <c r="C1092" s="537">
        <v>9975</v>
      </c>
    </row>
    <row r="1093" spans="1:3" x14ac:dyDescent="0.3">
      <c r="A1093" s="521" t="s">
        <v>489</v>
      </c>
      <c r="B1093" s="524" t="s">
        <v>490</v>
      </c>
      <c r="C1093" s="537">
        <v>4153</v>
      </c>
    </row>
    <row r="1094" spans="1:3" x14ac:dyDescent="0.3">
      <c r="A1094" s="521" t="s">
        <v>491</v>
      </c>
      <c r="B1094" s="524" t="s">
        <v>492</v>
      </c>
      <c r="C1094" s="537">
        <v>45000</v>
      </c>
    </row>
    <row r="1095" spans="1:3" x14ac:dyDescent="0.3">
      <c r="A1095" s="521" t="s">
        <v>493</v>
      </c>
      <c r="B1095" s="524" t="s">
        <v>494</v>
      </c>
      <c r="C1095" s="537">
        <v>8576</v>
      </c>
    </row>
    <row r="1096" spans="1:3" x14ac:dyDescent="0.3">
      <c r="A1096" s="521" t="s">
        <v>495</v>
      </c>
      <c r="B1096" s="524" t="s">
        <v>496</v>
      </c>
      <c r="C1096" s="537">
        <v>2170</v>
      </c>
    </row>
    <row r="1097" spans="1:3" x14ac:dyDescent="0.3">
      <c r="A1097" s="521" t="s">
        <v>514</v>
      </c>
      <c r="B1097" s="524" t="s">
        <v>515</v>
      </c>
      <c r="C1097" s="537">
        <v>60</v>
      </c>
    </row>
    <row r="1098" spans="1:3" x14ac:dyDescent="0.3">
      <c r="A1098" s="521" t="s">
        <v>661</v>
      </c>
      <c r="B1098" s="524" t="s">
        <v>662</v>
      </c>
      <c r="C1098" s="537">
        <v>481</v>
      </c>
    </row>
    <row r="1099" spans="1:3" x14ac:dyDescent="0.3">
      <c r="A1099" s="521" t="s">
        <v>516</v>
      </c>
      <c r="B1099" s="524" t="s">
        <v>517</v>
      </c>
      <c r="C1099" s="537">
        <v>1500</v>
      </c>
    </row>
    <row r="1100" spans="1:3" x14ac:dyDescent="0.3">
      <c r="A1100" s="521" t="s">
        <v>497</v>
      </c>
      <c r="B1100" s="524" t="s">
        <v>498</v>
      </c>
      <c r="C1100" s="537">
        <v>8000</v>
      </c>
    </row>
    <row r="1101" spans="1:3" x14ac:dyDescent="0.3">
      <c r="A1101" s="521" t="s">
        <v>531</v>
      </c>
      <c r="B1101" s="524" t="s">
        <v>532</v>
      </c>
      <c r="C1101" s="537">
        <v>21847</v>
      </c>
    </row>
    <row r="1102" spans="1:3" ht="31.2" x14ac:dyDescent="0.3">
      <c r="A1102" s="521" t="s">
        <v>533</v>
      </c>
      <c r="B1102" s="524" t="s">
        <v>534</v>
      </c>
      <c r="C1102" s="537">
        <v>21847</v>
      </c>
    </row>
    <row r="1103" spans="1:3" x14ac:dyDescent="0.3">
      <c r="A1103" s="523" t="s">
        <v>461</v>
      </c>
      <c r="B1103" s="523"/>
      <c r="C1103" s="537">
        <v>104475</v>
      </c>
    </row>
    <row r="1104" spans="1:3" x14ac:dyDescent="0.3">
      <c r="A1104" s="523" t="s">
        <v>563</v>
      </c>
      <c r="B1104" s="523"/>
      <c r="C1104" s="537">
        <v>104475</v>
      </c>
    </row>
    <row r="1105" spans="1:3" x14ac:dyDescent="0.3">
      <c r="A1105" s="522"/>
      <c r="B1105" s="539"/>
      <c r="C1105" s="538"/>
    </row>
    <row r="1106" spans="1:3" x14ac:dyDescent="0.3">
      <c r="A1106" s="523" t="s">
        <v>670</v>
      </c>
      <c r="B1106" s="523"/>
      <c r="C1106" s="523"/>
    </row>
    <row r="1107" spans="1:3" x14ac:dyDescent="0.3">
      <c r="A1107" s="521" t="s">
        <v>487</v>
      </c>
      <c r="B1107" s="524" t="s">
        <v>488</v>
      </c>
      <c r="C1107" s="537">
        <v>10000</v>
      </c>
    </row>
    <row r="1108" spans="1:3" x14ac:dyDescent="0.3">
      <c r="A1108" s="521" t="s">
        <v>489</v>
      </c>
      <c r="B1108" s="524" t="s">
        <v>490</v>
      </c>
      <c r="C1108" s="537">
        <v>300</v>
      </c>
    </row>
    <row r="1109" spans="1:3" x14ac:dyDescent="0.3">
      <c r="A1109" s="521" t="s">
        <v>491</v>
      </c>
      <c r="B1109" s="524" t="s">
        <v>492</v>
      </c>
      <c r="C1109" s="537">
        <v>0</v>
      </c>
    </row>
    <row r="1110" spans="1:3" x14ac:dyDescent="0.3">
      <c r="A1110" s="521" t="s">
        <v>493</v>
      </c>
      <c r="B1110" s="524" t="s">
        <v>494</v>
      </c>
      <c r="C1110" s="537">
        <v>5160</v>
      </c>
    </row>
    <row r="1111" spans="1:3" x14ac:dyDescent="0.3">
      <c r="A1111" s="521" t="s">
        <v>497</v>
      </c>
      <c r="B1111" s="524" t="s">
        <v>498</v>
      </c>
      <c r="C1111" s="537">
        <v>4540</v>
      </c>
    </row>
    <row r="1112" spans="1:3" x14ac:dyDescent="0.3">
      <c r="A1112" s="523" t="s">
        <v>461</v>
      </c>
      <c r="B1112" s="523"/>
      <c r="C1112" s="537">
        <v>10000</v>
      </c>
    </row>
    <row r="1113" spans="1:3" x14ac:dyDescent="0.3">
      <c r="A1113" s="523" t="s">
        <v>671</v>
      </c>
      <c r="B1113" s="523"/>
      <c r="C1113" s="537">
        <v>10000</v>
      </c>
    </row>
    <row r="1114" spans="1:3" x14ac:dyDescent="0.3">
      <c r="A1114" s="522"/>
      <c r="B1114" s="539"/>
      <c r="C1114" s="538"/>
    </row>
    <row r="1115" spans="1:3" x14ac:dyDescent="0.3">
      <c r="A1115" s="523" t="s">
        <v>566</v>
      </c>
      <c r="B1115" s="523"/>
      <c r="C1115" s="523"/>
    </row>
    <row r="1116" spans="1:3" ht="31.2" x14ac:dyDescent="0.3">
      <c r="A1116" s="521" t="s">
        <v>464</v>
      </c>
      <c r="B1116" s="524" t="s">
        <v>377</v>
      </c>
      <c r="C1116" s="537">
        <v>140011</v>
      </c>
    </row>
    <row r="1117" spans="1:3" x14ac:dyDescent="0.3">
      <c r="A1117" s="521" t="s">
        <v>465</v>
      </c>
      <c r="B1117" s="524" t="s">
        <v>466</v>
      </c>
      <c r="C1117" s="537">
        <v>140011</v>
      </c>
    </row>
    <row r="1118" spans="1:3" x14ac:dyDescent="0.3">
      <c r="A1118" s="521" t="s">
        <v>457</v>
      </c>
      <c r="B1118" s="524" t="s">
        <v>458</v>
      </c>
      <c r="C1118" s="537">
        <v>2774</v>
      </c>
    </row>
    <row r="1119" spans="1:3" ht="31.2" x14ac:dyDescent="0.3">
      <c r="A1119" s="521" t="s">
        <v>485</v>
      </c>
      <c r="B1119" s="524" t="s">
        <v>486</v>
      </c>
      <c r="C1119" s="537">
        <v>2774</v>
      </c>
    </row>
    <row r="1120" spans="1:3" x14ac:dyDescent="0.3">
      <c r="A1120" s="521" t="s">
        <v>469</v>
      </c>
      <c r="B1120" s="524" t="s">
        <v>470</v>
      </c>
      <c r="C1120" s="537">
        <v>28186</v>
      </c>
    </row>
    <row r="1121" spans="1:3" ht="31.2" x14ac:dyDescent="0.3">
      <c r="A1121" s="521" t="s">
        <v>471</v>
      </c>
      <c r="B1121" s="524" t="s">
        <v>472</v>
      </c>
      <c r="C1121" s="537">
        <v>16640</v>
      </c>
    </row>
    <row r="1122" spans="1:3" ht="31.2" x14ac:dyDescent="0.3">
      <c r="A1122" s="521" t="s">
        <v>529</v>
      </c>
      <c r="B1122" s="524" t="s">
        <v>530</v>
      </c>
      <c r="C1122" s="537">
        <v>1380</v>
      </c>
    </row>
    <row r="1123" spans="1:3" x14ac:dyDescent="0.3">
      <c r="A1123" s="521" t="s">
        <v>473</v>
      </c>
      <c r="B1123" s="524" t="s">
        <v>474</v>
      </c>
      <c r="C1123" s="537">
        <v>6793</v>
      </c>
    </row>
    <row r="1124" spans="1:3" x14ac:dyDescent="0.3">
      <c r="A1124" s="521" t="s">
        <v>475</v>
      </c>
      <c r="B1124" s="524" t="s">
        <v>476</v>
      </c>
      <c r="C1124" s="537">
        <v>3373</v>
      </c>
    </row>
    <row r="1125" spans="1:3" x14ac:dyDescent="0.3">
      <c r="A1125" s="521" t="s">
        <v>487</v>
      </c>
      <c r="B1125" s="524" t="s">
        <v>488</v>
      </c>
      <c r="C1125" s="537">
        <v>452655</v>
      </c>
    </row>
    <row r="1126" spans="1:3" x14ac:dyDescent="0.3">
      <c r="A1126" s="521" t="s">
        <v>512</v>
      </c>
      <c r="B1126" s="524" t="s">
        <v>513</v>
      </c>
      <c r="C1126" s="537">
        <v>2600</v>
      </c>
    </row>
    <row r="1127" spans="1:3" x14ac:dyDescent="0.3">
      <c r="A1127" s="521" t="s">
        <v>551</v>
      </c>
      <c r="B1127" s="524" t="s">
        <v>552</v>
      </c>
      <c r="C1127" s="537">
        <v>10000</v>
      </c>
    </row>
    <row r="1128" spans="1:3" x14ac:dyDescent="0.3">
      <c r="A1128" s="521" t="s">
        <v>489</v>
      </c>
      <c r="B1128" s="524" t="s">
        <v>490</v>
      </c>
      <c r="C1128" s="537">
        <v>20000</v>
      </c>
    </row>
    <row r="1129" spans="1:3" x14ac:dyDescent="0.3">
      <c r="A1129" s="521" t="s">
        <v>491</v>
      </c>
      <c r="B1129" s="524" t="s">
        <v>492</v>
      </c>
      <c r="C1129" s="537">
        <v>1000</v>
      </c>
    </row>
    <row r="1130" spans="1:3" x14ac:dyDescent="0.3">
      <c r="A1130" s="521" t="s">
        <v>493</v>
      </c>
      <c r="B1130" s="524" t="s">
        <v>494</v>
      </c>
      <c r="C1130" s="537">
        <v>75000</v>
      </c>
    </row>
    <row r="1131" spans="1:3" x14ac:dyDescent="0.3">
      <c r="A1131" s="521" t="s">
        <v>516</v>
      </c>
      <c r="B1131" s="524" t="s">
        <v>517</v>
      </c>
      <c r="C1131" s="537">
        <v>1000</v>
      </c>
    </row>
    <row r="1132" spans="1:3" x14ac:dyDescent="0.3">
      <c r="A1132" s="521" t="s">
        <v>497</v>
      </c>
      <c r="B1132" s="524" t="s">
        <v>498</v>
      </c>
      <c r="C1132" s="537">
        <v>343055</v>
      </c>
    </row>
    <row r="1133" spans="1:3" x14ac:dyDescent="0.3">
      <c r="A1133" s="521" t="s">
        <v>531</v>
      </c>
      <c r="B1133" s="524" t="s">
        <v>532</v>
      </c>
      <c r="C1133" s="537">
        <v>5200</v>
      </c>
    </row>
    <row r="1134" spans="1:3" ht="31.2" x14ac:dyDescent="0.3">
      <c r="A1134" s="521" t="s">
        <v>575</v>
      </c>
      <c r="B1134" s="524" t="s">
        <v>576</v>
      </c>
      <c r="C1134" s="537">
        <v>200</v>
      </c>
    </row>
    <row r="1135" spans="1:3" ht="31.2" x14ac:dyDescent="0.3">
      <c r="A1135" s="521" t="s">
        <v>533</v>
      </c>
      <c r="B1135" s="524" t="s">
        <v>534</v>
      </c>
      <c r="C1135" s="537">
        <v>5000</v>
      </c>
    </row>
    <row r="1136" spans="1:3" x14ac:dyDescent="0.3">
      <c r="A1136" s="523" t="s">
        <v>461</v>
      </c>
      <c r="B1136" s="523"/>
      <c r="C1136" s="537">
        <v>628826</v>
      </c>
    </row>
    <row r="1137" spans="1:3" x14ac:dyDescent="0.3">
      <c r="A1137" s="522"/>
      <c r="B1137" s="524"/>
      <c r="C1137" s="538"/>
    </row>
    <row r="1138" spans="1:3" x14ac:dyDescent="0.3">
      <c r="A1138" s="523" t="s">
        <v>567</v>
      </c>
      <c r="B1138" s="523"/>
      <c r="C1138" s="537">
        <v>628826</v>
      </c>
    </row>
    <row r="1139" spans="1:3" x14ac:dyDescent="0.3">
      <c r="A1139" s="522"/>
      <c r="B1139" s="539"/>
      <c r="C1139" s="538"/>
    </row>
    <row r="1140" spans="1:3" x14ac:dyDescent="0.3">
      <c r="A1140" s="523" t="s">
        <v>568</v>
      </c>
      <c r="B1140" s="523"/>
      <c r="C1140" s="537">
        <v>947205</v>
      </c>
    </row>
    <row r="1141" spans="1:3" x14ac:dyDescent="0.3">
      <c r="A1141" s="522"/>
      <c r="B1141" s="539"/>
      <c r="C1141" s="538"/>
    </row>
    <row r="1142" spans="1:3" x14ac:dyDescent="0.3">
      <c r="A1142" s="523" t="s">
        <v>569</v>
      </c>
      <c r="B1142" s="523"/>
      <c r="C1142" s="523"/>
    </row>
    <row r="1143" spans="1:3" x14ac:dyDescent="0.3">
      <c r="A1143" s="523" t="s">
        <v>570</v>
      </c>
      <c r="B1143" s="523"/>
      <c r="C1143" s="523"/>
    </row>
    <row r="1144" spans="1:3" x14ac:dyDescent="0.3">
      <c r="A1144" s="521" t="s">
        <v>487</v>
      </c>
      <c r="B1144" s="524" t="s">
        <v>488</v>
      </c>
      <c r="C1144" s="537">
        <v>150525</v>
      </c>
    </row>
    <row r="1145" spans="1:3" x14ac:dyDescent="0.3">
      <c r="A1145" s="521" t="s">
        <v>510</v>
      </c>
      <c r="B1145" s="524" t="s">
        <v>511</v>
      </c>
      <c r="C1145" s="537">
        <v>83000</v>
      </c>
    </row>
    <row r="1146" spans="1:3" x14ac:dyDescent="0.3">
      <c r="A1146" s="521" t="s">
        <v>559</v>
      </c>
      <c r="B1146" s="524" t="s">
        <v>560</v>
      </c>
      <c r="C1146" s="537">
        <v>500</v>
      </c>
    </row>
    <row r="1147" spans="1:3" x14ac:dyDescent="0.3">
      <c r="A1147" s="521" t="s">
        <v>551</v>
      </c>
      <c r="B1147" s="524" t="s">
        <v>552</v>
      </c>
      <c r="C1147" s="537">
        <v>263</v>
      </c>
    </row>
    <row r="1148" spans="1:3" x14ac:dyDescent="0.3">
      <c r="A1148" s="521" t="s">
        <v>489</v>
      </c>
      <c r="B1148" s="524" t="s">
        <v>490</v>
      </c>
      <c r="C1148" s="537">
        <v>20000</v>
      </c>
    </row>
    <row r="1149" spans="1:3" x14ac:dyDescent="0.3">
      <c r="A1149" s="521" t="s">
        <v>491</v>
      </c>
      <c r="B1149" s="524" t="s">
        <v>492</v>
      </c>
      <c r="C1149" s="537">
        <v>30818</v>
      </c>
    </row>
    <row r="1150" spans="1:3" x14ac:dyDescent="0.3">
      <c r="A1150" s="521" t="s">
        <v>493</v>
      </c>
      <c r="B1150" s="524" t="s">
        <v>494</v>
      </c>
      <c r="C1150" s="537">
        <v>15000</v>
      </c>
    </row>
    <row r="1151" spans="1:3" x14ac:dyDescent="0.3">
      <c r="A1151" s="521" t="s">
        <v>514</v>
      </c>
      <c r="B1151" s="524" t="s">
        <v>515</v>
      </c>
      <c r="C1151" s="537">
        <v>20</v>
      </c>
    </row>
    <row r="1152" spans="1:3" x14ac:dyDescent="0.3">
      <c r="A1152" s="521" t="s">
        <v>516</v>
      </c>
      <c r="B1152" s="524" t="s">
        <v>517</v>
      </c>
      <c r="C1152" s="537">
        <v>800</v>
      </c>
    </row>
    <row r="1153" spans="1:3" x14ac:dyDescent="0.3">
      <c r="A1153" s="521" t="s">
        <v>573</v>
      </c>
      <c r="B1153" s="524" t="s">
        <v>574</v>
      </c>
      <c r="C1153" s="537">
        <v>124</v>
      </c>
    </row>
    <row r="1154" spans="1:3" x14ac:dyDescent="0.3">
      <c r="A1154" s="521" t="s">
        <v>531</v>
      </c>
      <c r="B1154" s="524" t="s">
        <v>532</v>
      </c>
      <c r="C1154" s="537">
        <v>2497</v>
      </c>
    </row>
    <row r="1155" spans="1:3" ht="31.2" x14ac:dyDescent="0.3">
      <c r="A1155" s="521" t="s">
        <v>575</v>
      </c>
      <c r="B1155" s="524" t="s">
        <v>576</v>
      </c>
      <c r="C1155" s="537">
        <v>97</v>
      </c>
    </row>
    <row r="1156" spans="1:3" ht="31.2" x14ac:dyDescent="0.3">
      <c r="A1156" s="521" t="s">
        <v>533</v>
      </c>
      <c r="B1156" s="524" t="s">
        <v>534</v>
      </c>
      <c r="C1156" s="537">
        <v>2400</v>
      </c>
    </row>
    <row r="1157" spans="1:3" x14ac:dyDescent="0.3">
      <c r="A1157" s="523" t="s">
        <v>461</v>
      </c>
      <c r="B1157" s="523"/>
      <c r="C1157" s="537">
        <v>153022</v>
      </c>
    </row>
    <row r="1158" spans="1:3" ht="31.2" x14ac:dyDescent="0.3">
      <c r="A1158" s="523" t="s">
        <v>579</v>
      </c>
      <c r="B1158" s="523"/>
      <c r="C1158" s="537">
        <v>153022</v>
      </c>
    </row>
    <row r="1159" spans="1:3" x14ac:dyDescent="0.3">
      <c r="A1159" s="522"/>
      <c r="B1159" s="539"/>
      <c r="C1159" s="538"/>
    </row>
    <row r="1160" spans="1:3" x14ac:dyDescent="0.3">
      <c r="A1160" s="523" t="s">
        <v>582</v>
      </c>
      <c r="B1160" s="523"/>
      <c r="C1160" s="523"/>
    </row>
    <row r="1161" spans="1:3" x14ac:dyDescent="0.3">
      <c r="A1161" s="521" t="s">
        <v>487</v>
      </c>
      <c r="B1161" s="524" t="s">
        <v>488</v>
      </c>
      <c r="C1161" s="537">
        <v>39000</v>
      </c>
    </row>
    <row r="1162" spans="1:3" x14ac:dyDescent="0.3">
      <c r="A1162" s="521" t="s">
        <v>489</v>
      </c>
      <c r="B1162" s="524" t="s">
        <v>490</v>
      </c>
      <c r="C1162" s="537">
        <v>2000</v>
      </c>
    </row>
    <row r="1163" spans="1:3" x14ac:dyDescent="0.3">
      <c r="A1163" s="521" t="s">
        <v>493</v>
      </c>
      <c r="B1163" s="524" t="s">
        <v>494</v>
      </c>
      <c r="C1163" s="537">
        <v>7900</v>
      </c>
    </row>
    <row r="1164" spans="1:3" x14ac:dyDescent="0.3">
      <c r="A1164" s="521" t="s">
        <v>516</v>
      </c>
      <c r="B1164" s="524" t="s">
        <v>517</v>
      </c>
      <c r="C1164" s="537">
        <v>100</v>
      </c>
    </row>
    <row r="1165" spans="1:3" x14ac:dyDescent="0.3">
      <c r="A1165" s="521" t="s">
        <v>497</v>
      </c>
      <c r="B1165" s="524" t="s">
        <v>498</v>
      </c>
      <c r="C1165" s="537">
        <v>29000</v>
      </c>
    </row>
    <row r="1166" spans="1:3" x14ac:dyDescent="0.3">
      <c r="A1166" s="521" t="s">
        <v>590</v>
      </c>
      <c r="B1166" s="524" t="s">
        <v>591</v>
      </c>
      <c r="C1166" s="537">
        <v>71000</v>
      </c>
    </row>
    <row r="1167" spans="1:3" x14ac:dyDescent="0.3">
      <c r="A1167" s="521" t="s">
        <v>663</v>
      </c>
      <c r="B1167" s="524" t="s">
        <v>664</v>
      </c>
      <c r="C1167" s="537">
        <v>71000</v>
      </c>
    </row>
    <row r="1168" spans="1:3" x14ac:dyDescent="0.3">
      <c r="A1168" s="523" t="s">
        <v>461</v>
      </c>
      <c r="B1168" s="523"/>
      <c r="C1168" s="537">
        <v>110000</v>
      </c>
    </row>
    <row r="1169" spans="1:3" x14ac:dyDescent="0.3">
      <c r="A1169" s="523" t="s">
        <v>583</v>
      </c>
      <c r="B1169" s="523"/>
      <c r="C1169" s="537">
        <v>110000</v>
      </c>
    </row>
    <row r="1170" spans="1:3" x14ac:dyDescent="0.3">
      <c r="A1170" s="522"/>
      <c r="B1170" s="539"/>
      <c r="C1170" s="538"/>
    </row>
    <row r="1171" spans="1:3" x14ac:dyDescent="0.3">
      <c r="A1171" s="523" t="s">
        <v>584</v>
      </c>
      <c r="B1171" s="523"/>
      <c r="C1171" s="537">
        <v>263022</v>
      </c>
    </row>
    <row r="1172" spans="1:3" x14ac:dyDescent="0.3">
      <c r="A1172" s="522"/>
      <c r="B1172" s="539"/>
      <c r="C1172" s="538"/>
    </row>
    <row r="1173" spans="1:3" x14ac:dyDescent="0.3">
      <c r="A1173" s="523" t="s">
        <v>585</v>
      </c>
      <c r="B1173" s="523"/>
      <c r="C1173" s="523"/>
    </row>
    <row r="1174" spans="1:3" ht="31.2" x14ac:dyDescent="0.3">
      <c r="A1174" s="523" t="s">
        <v>586</v>
      </c>
      <c r="B1174" s="523"/>
      <c r="C1174" s="523"/>
    </row>
    <row r="1175" spans="1:3" x14ac:dyDescent="0.3">
      <c r="A1175" s="523" t="s">
        <v>672</v>
      </c>
      <c r="B1175" s="523"/>
      <c r="C1175" s="523"/>
    </row>
    <row r="1176" spans="1:3" ht="31.2" x14ac:dyDescent="0.3">
      <c r="A1176" s="521" t="s">
        <v>464</v>
      </c>
      <c r="B1176" s="524" t="s">
        <v>377</v>
      </c>
      <c r="C1176" s="537">
        <v>649675</v>
      </c>
    </row>
    <row r="1177" spans="1:3" x14ac:dyDescent="0.3">
      <c r="A1177" s="521" t="s">
        <v>465</v>
      </c>
      <c r="B1177" s="524" t="s">
        <v>466</v>
      </c>
      <c r="C1177" s="537">
        <v>649675</v>
      </c>
    </row>
    <row r="1178" spans="1:3" x14ac:dyDescent="0.3">
      <c r="A1178" s="521" t="s">
        <v>457</v>
      </c>
      <c r="B1178" s="524" t="s">
        <v>458</v>
      </c>
      <c r="C1178" s="537">
        <v>45124</v>
      </c>
    </row>
    <row r="1179" spans="1:3" ht="31.2" x14ac:dyDescent="0.3">
      <c r="A1179" s="521" t="s">
        <v>485</v>
      </c>
      <c r="B1179" s="524" t="s">
        <v>486</v>
      </c>
      <c r="C1179" s="537">
        <v>19490</v>
      </c>
    </row>
    <row r="1180" spans="1:3" x14ac:dyDescent="0.3">
      <c r="A1180" s="521" t="s">
        <v>571</v>
      </c>
      <c r="B1180" s="524" t="s">
        <v>572</v>
      </c>
      <c r="C1180" s="537">
        <v>23470</v>
      </c>
    </row>
    <row r="1181" spans="1:3" x14ac:dyDescent="0.3">
      <c r="A1181" s="521" t="s">
        <v>549</v>
      </c>
      <c r="B1181" s="524" t="s">
        <v>550</v>
      </c>
      <c r="C1181" s="537">
        <v>2164</v>
      </c>
    </row>
    <row r="1182" spans="1:3" x14ac:dyDescent="0.3">
      <c r="A1182" s="521" t="s">
        <v>469</v>
      </c>
      <c r="B1182" s="524" t="s">
        <v>470</v>
      </c>
      <c r="C1182" s="537">
        <v>124867</v>
      </c>
    </row>
    <row r="1183" spans="1:3" ht="31.2" x14ac:dyDescent="0.3">
      <c r="A1183" s="521" t="s">
        <v>471</v>
      </c>
      <c r="B1183" s="524" t="s">
        <v>472</v>
      </c>
      <c r="C1183" s="537">
        <v>75492</v>
      </c>
    </row>
    <row r="1184" spans="1:3" x14ac:dyDescent="0.3">
      <c r="A1184" s="521" t="s">
        <v>473</v>
      </c>
      <c r="B1184" s="524" t="s">
        <v>474</v>
      </c>
      <c r="C1184" s="537">
        <v>31184</v>
      </c>
    </row>
    <row r="1185" spans="1:3" x14ac:dyDescent="0.3">
      <c r="A1185" s="521" t="s">
        <v>475</v>
      </c>
      <c r="B1185" s="524" t="s">
        <v>476</v>
      </c>
      <c r="C1185" s="537">
        <v>18191</v>
      </c>
    </row>
    <row r="1186" spans="1:3" x14ac:dyDescent="0.3">
      <c r="A1186" s="521" t="s">
        <v>487</v>
      </c>
      <c r="B1186" s="524" t="s">
        <v>488</v>
      </c>
      <c r="C1186" s="537">
        <v>503510</v>
      </c>
    </row>
    <row r="1187" spans="1:3" x14ac:dyDescent="0.3">
      <c r="A1187" s="521" t="s">
        <v>510</v>
      </c>
      <c r="B1187" s="524" t="s">
        <v>511</v>
      </c>
      <c r="C1187" s="537">
        <v>313000</v>
      </c>
    </row>
    <row r="1188" spans="1:3" x14ac:dyDescent="0.3">
      <c r="A1188" s="521" t="s">
        <v>559</v>
      </c>
      <c r="B1188" s="524" t="s">
        <v>560</v>
      </c>
      <c r="C1188" s="537">
        <v>550</v>
      </c>
    </row>
    <row r="1189" spans="1:3" x14ac:dyDescent="0.3">
      <c r="A1189" s="521" t="s">
        <v>512</v>
      </c>
      <c r="B1189" s="524" t="s">
        <v>513</v>
      </c>
      <c r="C1189" s="537">
        <v>17000</v>
      </c>
    </row>
    <row r="1190" spans="1:3" x14ac:dyDescent="0.3">
      <c r="A1190" s="521" t="s">
        <v>489</v>
      </c>
      <c r="B1190" s="524" t="s">
        <v>490</v>
      </c>
      <c r="C1190" s="537">
        <v>42890</v>
      </c>
    </row>
    <row r="1191" spans="1:3" x14ac:dyDescent="0.3">
      <c r="A1191" s="521" t="s">
        <v>491</v>
      </c>
      <c r="B1191" s="524" t="s">
        <v>492</v>
      </c>
      <c r="C1191" s="537">
        <v>87000</v>
      </c>
    </row>
    <row r="1192" spans="1:3" x14ac:dyDescent="0.3">
      <c r="A1192" s="521" t="s">
        <v>493</v>
      </c>
      <c r="B1192" s="524" t="s">
        <v>494</v>
      </c>
      <c r="C1192" s="537">
        <v>38000</v>
      </c>
    </row>
    <row r="1193" spans="1:3" x14ac:dyDescent="0.3">
      <c r="A1193" s="521" t="s">
        <v>514</v>
      </c>
      <c r="B1193" s="524" t="s">
        <v>515</v>
      </c>
      <c r="C1193" s="537">
        <v>750</v>
      </c>
    </row>
    <row r="1194" spans="1:3" x14ac:dyDescent="0.3">
      <c r="A1194" s="521" t="s">
        <v>516</v>
      </c>
      <c r="B1194" s="524" t="s">
        <v>517</v>
      </c>
      <c r="C1194" s="537">
        <v>4300</v>
      </c>
    </row>
    <row r="1195" spans="1:3" x14ac:dyDescent="0.3">
      <c r="A1195" s="521" t="s">
        <v>573</v>
      </c>
      <c r="B1195" s="524" t="s">
        <v>574</v>
      </c>
      <c r="C1195" s="537">
        <v>20</v>
      </c>
    </row>
    <row r="1196" spans="1:3" x14ac:dyDescent="0.3">
      <c r="A1196" s="521" t="s">
        <v>531</v>
      </c>
      <c r="B1196" s="524" t="s">
        <v>532</v>
      </c>
      <c r="C1196" s="537">
        <v>1632</v>
      </c>
    </row>
    <row r="1197" spans="1:3" ht="31.2" x14ac:dyDescent="0.3">
      <c r="A1197" s="521" t="s">
        <v>575</v>
      </c>
      <c r="B1197" s="524" t="s">
        <v>576</v>
      </c>
      <c r="C1197" s="537">
        <v>1100</v>
      </c>
    </row>
    <row r="1198" spans="1:3" ht="31.2" x14ac:dyDescent="0.3">
      <c r="A1198" s="521" t="s">
        <v>533</v>
      </c>
      <c r="B1198" s="524" t="s">
        <v>534</v>
      </c>
      <c r="C1198" s="537">
        <v>532</v>
      </c>
    </row>
    <row r="1199" spans="1:3" x14ac:dyDescent="0.3">
      <c r="A1199" s="523" t="s">
        <v>461</v>
      </c>
      <c r="B1199" s="523"/>
      <c r="C1199" s="537">
        <v>1324808</v>
      </c>
    </row>
    <row r="1200" spans="1:3" x14ac:dyDescent="0.3">
      <c r="A1200" s="522"/>
      <c r="B1200" s="524"/>
      <c r="C1200" s="538"/>
    </row>
    <row r="1201" spans="1:3" x14ac:dyDescent="0.3">
      <c r="A1201" s="521" t="s">
        <v>501</v>
      </c>
      <c r="B1201" s="524" t="s">
        <v>502</v>
      </c>
      <c r="C1201" s="537">
        <v>1367</v>
      </c>
    </row>
    <row r="1202" spans="1:3" x14ac:dyDescent="0.3">
      <c r="A1202" s="521" t="s">
        <v>577</v>
      </c>
      <c r="B1202" s="524" t="s">
        <v>578</v>
      </c>
      <c r="C1202" s="537">
        <v>1367</v>
      </c>
    </row>
    <row r="1203" spans="1:3" x14ac:dyDescent="0.3">
      <c r="A1203" s="523" t="s">
        <v>505</v>
      </c>
      <c r="B1203" s="523"/>
      <c r="C1203" s="537">
        <v>1367</v>
      </c>
    </row>
    <row r="1204" spans="1:3" x14ac:dyDescent="0.3">
      <c r="A1204" s="523" t="s">
        <v>673</v>
      </c>
      <c r="B1204" s="523"/>
      <c r="C1204" s="537">
        <v>1326175</v>
      </c>
    </row>
    <row r="1205" spans="1:3" x14ac:dyDescent="0.3">
      <c r="A1205" s="522"/>
      <c r="B1205" s="539"/>
      <c r="C1205" s="538"/>
    </row>
    <row r="1206" spans="1:3" x14ac:dyDescent="0.3">
      <c r="A1206" s="523" t="s">
        <v>674</v>
      </c>
      <c r="B1206" s="523"/>
      <c r="C1206" s="523"/>
    </row>
    <row r="1207" spans="1:3" ht="31.2" x14ac:dyDescent="0.3">
      <c r="A1207" s="521" t="s">
        <v>464</v>
      </c>
      <c r="B1207" s="524" t="s">
        <v>377</v>
      </c>
      <c r="C1207" s="537">
        <v>623658</v>
      </c>
    </row>
    <row r="1208" spans="1:3" x14ac:dyDescent="0.3">
      <c r="A1208" s="521" t="s">
        <v>465</v>
      </c>
      <c r="B1208" s="524" t="s">
        <v>466</v>
      </c>
      <c r="C1208" s="537">
        <v>623658</v>
      </c>
    </row>
    <row r="1209" spans="1:3" x14ac:dyDescent="0.3">
      <c r="A1209" s="521" t="s">
        <v>457</v>
      </c>
      <c r="B1209" s="524" t="s">
        <v>458</v>
      </c>
      <c r="C1209" s="537">
        <v>30498</v>
      </c>
    </row>
    <row r="1210" spans="1:3" ht="31.2" x14ac:dyDescent="0.3">
      <c r="A1210" s="521" t="s">
        <v>485</v>
      </c>
      <c r="B1210" s="524" t="s">
        <v>486</v>
      </c>
      <c r="C1210" s="537">
        <v>16825</v>
      </c>
    </row>
    <row r="1211" spans="1:3" x14ac:dyDescent="0.3">
      <c r="A1211" s="521" t="s">
        <v>571</v>
      </c>
      <c r="B1211" s="524" t="s">
        <v>572</v>
      </c>
      <c r="C1211" s="537">
        <v>11303</v>
      </c>
    </row>
    <row r="1212" spans="1:3" x14ac:dyDescent="0.3">
      <c r="A1212" s="521" t="s">
        <v>549</v>
      </c>
      <c r="B1212" s="524" t="s">
        <v>550</v>
      </c>
      <c r="C1212" s="537">
        <v>2370</v>
      </c>
    </row>
    <row r="1213" spans="1:3" x14ac:dyDescent="0.3">
      <c r="A1213" s="521" t="s">
        <v>469</v>
      </c>
      <c r="B1213" s="524" t="s">
        <v>470</v>
      </c>
      <c r="C1213" s="537">
        <v>119867</v>
      </c>
    </row>
    <row r="1214" spans="1:3" ht="31.2" x14ac:dyDescent="0.3">
      <c r="A1214" s="521" t="s">
        <v>471</v>
      </c>
      <c r="B1214" s="524" t="s">
        <v>472</v>
      </c>
      <c r="C1214" s="537">
        <v>72469</v>
      </c>
    </row>
    <row r="1215" spans="1:3" x14ac:dyDescent="0.3">
      <c r="A1215" s="521" t="s">
        <v>473</v>
      </c>
      <c r="B1215" s="524" t="s">
        <v>474</v>
      </c>
      <c r="C1215" s="537">
        <v>29936</v>
      </c>
    </row>
    <row r="1216" spans="1:3" x14ac:dyDescent="0.3">
      <c r="A1216" s="521" t="s">
        <v>475</v>
      </c>
      <c r="B1216" s="524" t="s">
        <v>476</v>
      </c>
      <c r="C1216" s="537">
        <v>17462</v>
      </c>
    </row>
    <row r="1217" spans="1:3" x14ac:dyDescent="0.3">
      <c r="A1217" s="521" t="s">
        <v>487</v>
      </c>
      <c r="B1217" s="524" t="s">
        <v>488</v>
      </c>
      <c r="C1217" s="537">
        <v>143570</v>
      </c>
    </row>
    <row r="1218" spans="1:3" x14ac:dyDescent="0.3">
      <c r="A1218" s="521" t="s">
        <v>512</v>
      </c>
      <c r="B1218" s="524" t="s">
        <v>513</v>
      </c>
      <c r="C1218" s="537">
        <v>8400</v>
      </c>
    </row>
    <row r="1219" spans="1:3" x14ac:dyDescent="0.3">
      <c r="A1219" s="521" t="s">
        <v>489</v>
      </c>
      <c r="B1219" s="524" t="s">
        <v>490</v>
      </c>
      <c r="C1219" s="537">
        <v>21145</v>
      </c>
    </row>
    <row r="1220" spans="1:3" x14ac:dyDescent="0.3">
      <c r="A1220" s="521" t="s">
        <v>491</v>
      </c>
      <c r="B1220" s="524" t="s">
        <v>492</v>
      </c>
      <c r="C1220" s="537">
        <v>75000</v>
      </c>
    </row>
    <row r="1221" spans="1:3" x14ac:dyDescent="0.3">
      <c r="A1221" s="521" t="s">
        <v>493</v>
      </c>
      <c r="B1221" s="524" t="s">
        <v>494</v>
      </c>
      <c r="C1221" s="537">
        <v>13400</v>
      </c>
    </row>
    <row r="1222" spans="1:3" x14ac:dyDescent="0.3">
      <c r="A1222" s="521" t="s">
        <v>495</v>
      </c>
      <c r="B1222" s="524" t="s">
        <v>496</v>
      </c>
      <c r="C1222" s="537">
        <v>25370</v>
      </c>
    </row>
    <row r="1223" spans="1:3" x14ac:dyDescent="0.3">
      <c r="A1223" s="521" t="s">
        <v>516</v>
      </c>
      <c r="B1223" s="524" t="s">
        <v>517</v>
      </c>
      <c r="C1223" s="537">
        <v>255</v>
      </c>
    </row>
    <row r="1224" spans="1:3" x14ac:dyDescent="0.3">
      <c r="A1224" s="521" t="s">
        <v>531</v>
      </c>
      <c r="B1224" s="524" t="s">
        <v>532</v>
      </c>
      <c r="C1224" s="537">
        <v>293</v>
      </c>
    </row>
    <row r="1225" spans="1:3" ht="31.2" x14ac:dyDescent="0.3">
      <c r="A1225" s="521" t="s">
        <v>533</v>
      </c>
      <c r="B1225" s="524" t="s">
        <v>534</v>
      </c>
      <c r="C1225" s="537">
        <v>293</v>
      </c>
    </row>
    <row r="1226" spans="1:3" x14ac:dyDescent="0.3">
      <c r="A1226" s="523" t="s">
        <v>461</v>
      </c>
      <c r="B1226" s="523"/>
      <c r="C1226" s="537">
        <v>917886</v>
      </c>
    </row>
    <row r="1227" spans="1:3" x14ac:dyDescent="0.3">
      <c r="A1227" s="522"/>
      <c r="B1227" s="524"/>
      <c r="C1227" s="538"/>
    </row>
    <row r="1228" spans="1:3" x14ac:dyDescent="0.3">
      <c r="A1228" s="521" t="s">
        <v>499</v>
      </c>
      <c r="B1228" s="524" t="s">
        <v>500</v>
      </c>
      <c r="C1228" s="537">
        <v>92305</v>
      </c>
    </row>
    <row r="1229" spans="1:3" x14ac:dyDescent="0.3">
      <c r="A1229" s="521" t="s">
        <v>501</v>
      </c>
      <c r="B1229" s="524" t="s">
        <v>502</v>
      </c>
      <c r="C1229" s="537">
        <v>32760</v>
      </c>
    </row>
    <row r="1230" spans="1:3" x14ac:dyDescent="0.3">
      <c r="A1230" s="521" t="s">
        <v>577</v>
      </c>
      <c r="B1230" s="524" t="s">
        <v>578</v>
      </c>
      <c r="C1230" s="537">
        <v>7930</v>
      </c>
    </row>
    <row r="1231" spans="1:3" x14ac:dyDescent="0.3">
      <c r="A1231" s="521" t="s">
        <v>503</v>
      </c>
      <c r="B1231" s="524" t="s">
        <v>504</v>
      </c>
      <c r="C1231" s="537">
        <v>24830</v>
      </c>
    </row>
    <row r="1232" spans="1:3" x14ac:dyDescent="0.3">
      <c r="A1232" s="523" t="s">
        <v>505</v>
      </c>
      <c r="B1232" s="523"/>
      <c r="C1232" s="537">
        <v>125065</v>
      </c>
    </row>
    <row r="1233" spans="1:3" x14ac:dyDescent="0.3">
      <c r="A1233" s="522"/>
      <c r="B1233" s="524"/>
      <c r="C1233" s="538"/>
    </row>
    <row r="1234" spans="1:3" x14ac:dyDescent="0.3">
      <c r="A1234" s="523" t="s">
        <v>675</v>
      </c>
      <c r="B1234" s="523"/>
      <c r="C1234" s="537">
        <v>1042951</v>
      </c>
    </row>
    <row r="1235" spans="1:3" x14ac:dyDescent="0.3">
      <c r="A1235" s="522"/>
      <c r="B1235" s="539"/>
      <c r="C1235" s="538"/>
    </row>
    <row r="1236" spans="1:3" x14ac:dyDescent="0.3">
      <c r="A1236" s="523" t="s">
        <v>597</v>
      </c>
      <c r="B1236" s="523"/>
      <c r="C1236" s="523"/>
    </row>
    <row r="1237" spans="1:3" x14ac:dyDescent="0.3">
      <c r="A1237" s="521" t="s">
        <v>487</v>
      </c>
      <c r="B1237" s="524" t="s">
        <v>488</v>
      </c>
      <c r="C1237" s="537">
        <v>6100</v>
      </c>
    </row>
    <row r="1238" spans="1:3" x14ac:dyDescent="0.3">
      <c r="A1238" s="521" t="s">
        <v>493</v>
      </c>
      <c r="B1238" s="524" t="s">
        <v>494</v>
      </c>
      <c r="C1238" s="537">
        <v>6000</v>
      </c>
    </row>
    <row r="1239" spans="1:3" x14ac:dyDescent="0.3">
      <c r="A1239" s="521" t="s">
        <v>516</v>
      </c>
      <c r="B1239" s="524" t="s">
        <v>517</v>
      </c>
      <c r="C1239" s="537">
        <v>100</v>
      </c>
    </row>
    <row r="1240" spans="1:3" x14ac:dyDescent="0.3">
      <c r="A1240" s="523" t="s">
        <v>461</v>
      </c>
      <c r="B1240" s="523"/>
      <c r="C1240" s="537">
        <v>6100</v>
      </c>
    </row>
    <row r="1241" spans="1:3" x14ac:dyDescent="0.3">
      <c r="A1241" s="522"/>
      <c r="B1241" s="524"/>
      <c r="C1241" s="538"/>
    </row>
    <row r="1242" spans="1:3" x14ac:dyDescent="0.3">
      <c r="A1242" s="523" t="s">
        <v>598</v>
      </c>
      <c r="B1242" s="523"/>
      <c r="C1242" s="537">
        <v>6100</v>
      </c>
    </row>
    <row r="1243" spans="1:3" x14ac:dyDescent="0.3">
      <c r="A1243" s="522"/>
      <c r="B1243" s="539"/>
      <c r="C1243" s="538"/>
    </row>
    <row r="1244" spans="1:3" ht="31.2" x14ac:dyDescent="0.3">
      <c r="A1244" s="523" t="s">
        <v>619</v>
      </c>
      <c r="B1244" s="523"/>
      <c r="C1244" s="523"/>
    </row>
    <row r="1245" spans="1:3" ht="31.2" x14ac:dyDescent="0.3">
      <c r="A1245" s="521" t="s">
        <v>464</v>
      </c>
      <c r="B1245" s="524" t="s">
        <v>377</v>
      </c>
      <c r="C1245" s="537">
        <v>284298</v>
      </c>
    </row>
    <row r="1246" spans="1:3" x14ac:dyDescent="0.3">
      <c r="A1246" s="521" t="s">
        <v>465</v>
      </c>
      <c r="B1246" s="524" t="s">
        <v>466</v>
      </c>
      <c r="C1246" s="537">
        <v>284298</v>
      </c>
    </row>
    <row r="1247" spans="1:3" x14ac:dyDescent="0.3">
      <c r="A1247" s="521" t="s">
        <v>457</v>
      </c>
      <c r="B1247" s="524" t="s">
        <v>458</v>
      </c>
      <c r="C1247" s="537">
        <v>20022</v>
      </c>
    </row>
    <row r="1248" spans="1:3" x14ac:dyDescent="0.3">
      <c r="A1248" s="521" t="s">
        <v>483</v>
      </c>
      <c r="B1248" s="524" t="s">
        <v>484</v>
      </c>
      <c r="C1248" s="537">
        <v>8500</v>
      </c>
    </row>
    <row r="1249" spans="1:3" ht="31.2" x14ac:dyDescent="0.3">
      <c r="A1249" s="521" t="s">
        <v>485</v>
      </c>
      <c r="B1249" s="524" t="s">
        <v>486</v>
      </c>
      <c r="C1249" s="537">
        <v>8529</v>
      </c>
    </row>
    <row r="1250" spans="1:3" x14ac:dyDescent="0.3">
      <c r="A1250" s="521" t="s">
        <v>571</v>
      </c>
      <c r="B1250" s="524" t="s">
        <v>572</v>
      </c>
      <c r="C1250" s="537">
        <v>999</v>
      </c>
    </row>
    <row r="1251" spans="1:3" x14ac:dyDescent="0.3">
      <c r="A1251" s="521" t="s">
        <v>549</v>
      </c>
      <c r="B1251" s="524" t="s">
        <v>550</v>
      </c>
      <c r="C1251" s="537">
        <v>1994</v>
      </c>
    </row>
    <row r="1252" spans="1:3" x14ac:dyDescent="0.3">
      <c r="A1252" s="521" t="s">
        <v>469</v>
      </c>
      <c r="B1252" s="524" t="s">
        <v>470</v>
      </c>
      <c r="C1252" s="537">
        <v>54641</v>
      </c>
    </row>
    <row r="1253" spans="1:3" ht="31.2" x14ac:dyDescent="0.3">
      <c r="A1253" s="521" t="s">
        <v>471</v>
      </c>
      <c r="B1253" s="524" t="s">
        <v>472</v>
      </c>
      <c r="C1253" s="537">
        <v>33035</v>
      </c>
    </row>
    <row r="1254" spans="1:3" x14ac:dyDescent="0.3">
      <c r="A1254" s="521" t="s">
        <v>473</v>
      </c>
      <c r="B1254" s="524" t="s">
        <v>474</v>
      </c>
      <c r="C1254" s="537">
        <v>13646</v>
      </c>
    </row>
    <row r="1255" spans="1:3" x14ac:dyDescent="0.3">
      <c r="A1255" s="521" t="s">
        <v>475</v>
      </c>
      <c r="B1255" s="524" t="s">
        <v>476</v>
      </c>
      <c r="C1255" s="537">
        <v>7960</v>
      </c>
    </row>
    <row r="1256" spans="1:3" x14ac:dyDescent="0.3">
      <c r="A1256" s="521" t="s">
        <v>487</v>
      </c>
      <c r="B1256" s="524" t="s">
        <v>488</v>
      </c>
      <c r="C1256" s="537">
        <v>88500</v>
      </c>
    </row>
    <row r="1257" spans="1:3" x14ac:dyDescent="0.3">
      <c r="A1257" s="521" t="s">
        <v>489</v>
      </c>
      <c r="B1257" s="524" t="s">
        <v>490</v>
      </c>
      <c r="C1257" s="537">
        <v>22500</v>
      </c>
    </row>
    <row r="1258" spans="1:3" x14ac:dyDescent="0.3">
      <c r="A1258" s="521" t="s">
        <v>491</v>
      </c>
      <c r="B1258" s="524" t="s">
        <v>492</v>
      </c>
      <c r="C1258" s="537">
        <v>13000</v>
      </c>
    </row>
    <row r="1259" spans="1:3" x14ac:dyDescent="0.3">
      <c r="A1259" s="521" t="s">
        <v>493</v>
      </c>
      <c r="B1259" s="524" t="s">
        <v>494</v>
      </c>
      <c r="C1259" s="537">
        <v>45000</v>
      </c>
    </row>
    <row r="1260" spans="1:3" x14ac:dyDescent="0.3">
      <c r="A1260" s="521" t="s">
        <v>514</v>
      </c>
      <c r="B1260" s="524" t="s">
        <v>515</v>
      </c>
      <c r="C1260" s="537">
        <v>1000</v>
      </c>
    </row>
    <row r="1261" spans="1:3" x14ac:dyDescent="0.3">
      <c r="A1261" s="521" t="s">
        <v>516</v>
      </c>
      <c r="B1261" s="524" t="s">
        <v>517</v>
      </c>
      <c r="C1261" s="537">
        <v>2000</v>
      </c>
    </row>
    <row r="1262" spans="1:3" x14ac:dyDescent="0.3">
      <c r="A1262" s="521" t="s">
        <v>497</v>
      </c>
      <c r="B1262" s="524" t="s">
        <v>498</v>
      </c>
      <c r="C1262" s="537">
        <v>5000</v>
      </c>
    </row>
    <row r="1263" spans="1:3" x14ac:dyDescent="0.3">
      <c r="A1263" s="521" t="s">
        <v>531</v>
      </c>
      <c r="B1263" s="524" t="s">
        <v>532</v>
      </c>
      <c r="C1263" s="537">
        <v>612</v>
      </c>
    </row>
    <row r="1264" spans="1:3" ht="31.2" x14ac:dyDescent="0.3">
      <c r="A1264" s="521" t="s">
        <v>575</v>
      </c>
      <c r="B1264" s="524" t="s">
        <v>576</v>
      </c>
      <c r="C1264" s="537">
        <v>97</v>
      </c>
    </row>
    <row r="1265" spans="1:3" ht="31.2" x14ac:dyDescent="0.3">
      <c r="A1265" s="521" t="s">
        <v>533</v>
      </c>
      <c r="B1265" s="524" t="s">
        <v>534</v>
      </c>
      <c r="C1265" s="537">
        <v>515</v>
      </c>
    </row>
    <row r="1266" spans="1:3" x14ac:dyDescent="0.3">
      <c r="A1266" s="521" t="s">
        <v>590</v>
      </c>
      <c r="B1266" s="524" t="s">
        <v>591</v>
      </c>
      <c r="C1266" s="537">
        <v>60000</v>
      </c>
    </row>
    <row r="1267" spans="1:3" x14ac:dyDescent="0.3">
      <c r="A1267" s="521" t="s">
        <v>663</v>
      </c>
      <c r="B1267" s="524" t="s">
        <v>664</v>
      </c>
      <c r="C1267" s="537">
        <v>60000</v>
      </c>
    </row>
    <row r="1268" spans="1:3" x14ac:dyDescent="0.3">
      <c r="A1268" s="523" t="s">
        <v>461</v>
      </c>
      <c r="B1268" s="523"/>
      <c r="C1268" s="537">
        <v>508073</v>
      </c>
    </row>
    <row r="1269" spans="1:3" x14ac:dyDescent="0.3">
      <c r="A1269" s="522"/>
      <c r="B1269" s="524"/>
      <c r="C1269" s="538"/>
    </row>
    <row r="1270" spans="1:3" x14ac:dyDescent="0.3">
      <c r="A1270" s="521" t="s">
        <v>501</v>
      </c>
      <c r="B1270" s="524" t="s">
        <v>502</v>
      </c>
      <c r="C1270" s="537">
        <v>4383</v>
      </c>
    </row>
    <row r="1271" spans="1:3" x14ac:dyDescent="0.3">
      <c r="A1271" s="521" t="s">
        <v>503</v>
      </c>
      <c r="B1271" s="524" t="s">
        <v>504</v>
      </c>
      <c r="C1271" s="537">
        <v>4383</v>
      </c>
    </row>
    <row r="1272" spans="1:3" x14ac:dyDescent="0.3">
      <c r="A1272" s="523" t="s">
        <v>505</v>
      </c>
      <c r="B1272" s="523"/>
      <c r="C1272" s="537">
        <v>4383</v>
      </c>
    </row>
    <row r="1273" spans="1:3" ht="31.2" x14ac:dyDescent="0.3">
      <c r="A1273" s="523" t="s">
        <v>622</v>
      </c>
      <c r="B1273" s="523"/>
      <c r="C1273" s="537">
        <v>512456</v>
      </c>
    </row>
    <row r="1274" spans="1:3" x14ac:dyDescent="0.3">
      <c r="A1274" s="522"/>
      <c r="B1274" s="539"/>
      <c r="C1274" s="538"/>
    </row>
    <row r="1275" spans="1:3" ht="31.2" x14ac:dyDescent="0.3">
      <c r="A1275" s="523" t="s">
        <v>623</v>
      </c>
      <c r="B1275" s="523"/>
      <c r="C1275" s="537">
        <v>2887682</v>
      </c>
    </row>
    <row r="1276" spans="1:3" x14ac:dyDescent="0.3">
      <c r="A1276" s="522"/>
      <c r="B1276" s="539"/>
      <c r="C1276" s="538"/>
    </row>
    <row r="1277" spans="1:3" x14ac:dyDescent="0.3">
      <c r="A1277" s="523" t="s">
        <v>624</v>
      </c>
      <c r="B1277" s="523"/>
      <c r="C1277" s="537">
        <v>2887682</v>
      </c>
    </row>
    <row r="1278" spans="1:3" x14ac:dyDescent="0.3">
      <c r="A1278" s="522"/>
      <c r="B1278" s="539"/>
      <c r="C1278" s="538"/>
    </row>
    <row r="1279" spans="1:3" ht="31.2" x14ac:dyDescent="0.3">
      <c r="A1279" s="523" t="s">
        <v>676</v>
      </c>
      <c r="B1279" s="523"/>
      <c r="C1279" s="523"/>
    </row>
    <row r="1280" spans="1:3" ht="31.2" x14ac:dyDescent="0.3">
      <c r="A1280" s="523" t="s">
        <v>677</v>
      </c>
      <c r="B1280" s="523"/>
      <c r="C1280" s="523"/>
    </row>
    <row r="1281" spans="1:3" x14ac:dyDescent="0.3">
      <c r="A1281" s="523" t="s">
        <v>678</v>
      </c>
      <c r="B1281" s="523"/>
      <c r="C1281" s="523"/>
    </row>
    <row r="1282" spans="1:3" x14ac:dyDescent="0.3">
      <c r="A1282" s="521" t="s">
        <v>487</v>
      </c>
      <c r="B1282" s="524" t="s">
        <v>488</v>
      </c>
      <c r="C1282" s="537">
        <v>189636</v>
      </c>
    </row>
    <row r="1283" spans="1:3" x14ac:dyDescent="0.3">
      <c r="A1283" s="521" t="s">
        <v>489</v>
      </c>
      <c r="B1283" s="524" t="s">
        <v>490</v>
      </c>
      <c r="C1283" s="537">
        <v>5200</v>
      </c>
    </row>
    <row r="1284" spans="1:3" x14ac:dyDescent="0.3">
      <c r="A1284" s="521" t="s">
        <v>491</v>
      </c>
      <c r="B1284" s="524" t="s">
        <v>492</v>
      </c>
      <c r="C1284" s="537">
        <v>111756</v>
      </c>
    </row>
    <row r="1285" spans="1:3" x14ac:dyDescent="0.3">
      <c r="A1285" s="521" t="s">
        <v>493</v>
      </c>
      <c r="B1285" s="524" t="s">
        <v>494</v>
      </c>
      <c r="C1285" s="537">
        <v>67680</v>
      </c>
    </row>
    <row r="1286" spans="1:3" x14ac:dyDescent="0.3">
      <c r="A1286" s="521" t="s">
        <v>495</v>
      </c>
      <c r="B1286" s="524" t="s">
        <v>496</v>
      </c>
      <c r="C1286" s="537">
        <v>5000</v>
      </c>
    </row>
    <row r="1287" spans="1:3" x14ac:dyDescent="0.3">
      <c r="A1287" s="521" t="s">
        <v>531</v>
      </c>
      <c r="B1287" s="524" t="s">
        <v>532</v>
      </c>
      <c r="C1287" s="537">
        <v>1212</v>
      </c>
    </row>
    <row r="1288" spans="1:3" ht="31.2" x14ac:dyDescent="0.3">
      <c r="A1288" s="521" t="s">
        <v>575</v>
      </c>
      <c r="B1288" s="524" t="s">
        <v>576</v>
      </c>
      <c r="C1288" s="537">
        <v>1212</v>
      </c>
    </row>
    <row r="1289" spans="1:3" x14ac:dyDescent="0.3">
      <c r="A1289" s="523" t="s">
        <v>461</v>
      </c>
      <c r="B1289" s="523"/>
      <c r="C1289" s="537">
        <v>190848</v>
      </c>
    </row>
    <row r="1290" spans="1:3" x14ac:dyDescent="0.3">
      <c r="A1290" s="521" t="s">
        <v>665</v>
      </c>
      <c r="B1290" s="524" t="s">
        <v>348</v>
      </c>
      <c r="C1290" s="537">
        <v>17179</v>
      </c>
    </row>
    <row r="1291" spans="1:3" x14ac:dyDescent="0.3">
      <c r="A1291" s="523" t="s">
        <v>546</v>
      </c>
      <c r="B1291" s="523"/>
      <c r="C1291" s="537">
        <v>17179</v>
      </c>
    </row>
    <row r="1292" spans="1:3" x14ac:dyDescent="0.3">
      <c r="A1292" s="521" t="s">
        <v>499</v>
      </c>
      <c r="B1292" s="524" t="s">
        <v>500</v>
      </c>
      <c r="C1292" s="537">
        <v>3699556</v>
      </c>
    </row>
    <row r="1293" spans="1:3" x14ac:dyDescent="0.3">
      <c r="A1293" s="521" t="s">
        <v>501</v>
      </c>
      <c r="B1293" s="524" t="s">
        <v>502</v>
      </c>
      <c r="C1293" s="537">
        <v>2536370</v>
      </c>
    </row>
    <row r="1294" spans="1:3" x14ac:dyDescent="0.3">
      <c r="A1294" s="521" t="s">
        <v>679</v>
      </c>
      <c r="B1294" s="524" t="s">
        <v>680</v>
      </c>
      <c r="C1294" s="537">
        <v>2536370</v>
      </c>
    </row>
    <row r="1295" spans="1:3" x14ac:dyDescent="0.3">
      <c r="A1295" s="523" t="s">
        <v>505</v>
      </c>
      <c r="B1295" s="523"/>
      <c r="C1295" s="537">
        <v>6235926</v>
      </c>
    </row>
    <row r="1296" spans="1:3" x14ac:dyDescent="0.3">
      <c r="A1296" s="522"/>
      <c r="B1296" s="524"/>
      <c r="C1296" s="538"/>
    </row>
    <row r="1297" spans="1:3" x14ac:dyDescent="0.3">
      <c r="A1297" s="523" t="s">
        <v>681</v>
      </c>
      <c r="B1297" s="523"/>
      <c r="C1297" s="537">
        <v>6443953</v>
      </c>
    </row>
    <row r="1298" spans="1:3" x14ac:dyDescent="0.3">
      <c r="A1298" s="522"/>
      <c r="B1298" s="539"/>
      <c r="C1298" s="538"/>
    </row>
    <row r="1299" spans="1:3" x14ac:dyDescent="0.3">
      <c r="A1299" s="523" t="s">
        <v>682</v>
      </c>
      <c r="B1299" s="523"/>
      <c r="C1299" s="523"/>
    </row>
    <row r="1300" spans="1:3" x14ac:dyDescent="0.3">
      <c r="A1300" s="521" t="s">
        <v>487</v>
      </c>
      <c r="B1300" s="524" t="s">
        <v>488</v>
      </c>
      <c r="C1300" s="537">
        <v>3808312</v>
      </c>
    </row>
    <row r="1301" spans="1:3" x14ac:dyDescent="0.3">
      <c r="A1301" s="521" t="s">
        <v>489</v>
      </c>
      <c r="B1301" s="524" t="s">
        <v>490</v>
      </c>
      <c r="C1301" s="537">
        <v>66550</v>
      </c>
    </row>
    <row r="1302" spans="1:3" x14ac:dyDescent="0.3">
      <c r="A1302" s="521" t="s">
        <v>491</v>
      </c>
      <c r="B1302" s="524" t="s">
        <v>492</v>
      </c>
      <c r="C1302" s="537">
        <v>2739210</v>
      </c>
    </row>
    <row r="1303" spans="1:3" x14ac:dyDescent="0.3">
      <c r="A1303" s="521" t="s">
        <v>493</v>
      </c>
      <c r="B1303" s="524" t="s">
        <v>494</v>
      </c>
      <c r="C1303" s="537">
        <v>819211</v>
      </c>
    </row>
    <row r="1304" spans="1:3" x14ac:dyDescent="0.3">
      <c r="A1304" s="521" t="s">
        <v>495</v>
      </c>
      <c r="B1304" s="524" t="s">
        <v>496</v>
      </c>
      <c r="C1304" s="537">
        <v>183341</v>
      </c>
    </row>
    <row r="1305" spans="1:3" x14ac:dyDescent="0.3">
      <c r="A1305" s="521" t="s">
        <v>531</v>
      </c>
      <c r="B1305" s="524" t="s">
        <v>532</v>
      </c>
      <c r="C1305" s="537">
        <v>1000</v>
      </c>
    </row>
    <row r="1306" spans="1:3" ht="31.2" x14ac:dyDescent="0.3">
      <c r="A1306" s="521" t="s">
        <v>575</v>
      </c>
      <c r="B1306" s="524" t="s">
        <v>576</v>
      </c>
      <c r="C1306" s="537">
        <v>1000</v>
      </c>
    </row>
    <row r="1307" spans="1:3" x14ac:dyDescent="0.3">
      <c r="A1307" s="523" t="s">
        <v>461</v>
      </c>
      <c r="B1307" s="523"/>
      <c r="C1307" s="537">
        <v>3809312</v>
      </c>
    </row>
    <row r="1308" spans="1:3" x14ac:dyDescent="0.3">
      <c r="A1308" s="522"/>
      <c r="B1308" s="524"/>
      <c r="C1308" s="538"/>
    </row>
    <row r="1309" spans="1:3" x14ac:dyDescent="0.3">
      <c r="A1309" s="521" t="s">
        <v>499</v>
      </c>
      <c r="B1309" s="524" t="s">
        <v>500</v>
      </c>
      <c r="C1309" s="537">
        <v>363623</v>
      </c>
    </row>
    <row r="1310" spans="1:3" x14ac:dyDescent="0.3">
      <c r="A1310" s="521" t="s">
        <v>501</v>
      </c>
      <c r="B1310" s="524" t="s">
        <v>502</v>
      </c>
      <c r="C1310" s="537">
        <v>37197</v>
      </c>
    </row>
    <row r="1311" spans="1:3" x14ac:dyDescent="0.3">
      <c r="A1311" s="521" t="s">
        <v>679</v>
      </c>
      <c r="B1311" s="524" t="s">
        <v>680</v>
      </c>
      <c r="C1311" s="537">
        <v>37197</v>
      </c>
    </row>
    <row r="1312" spans="1:3" x14ac:dyDescent="0.3">
      <c r="A1312" s="523" t="s">
        <v>505</v>
      </c>
      <c r="B1312" s="523"/>
      <c r="C1312" s="537">
        <v>400820</v>
      </c>
    </row>
    <row r="1313" spans="1:3" x14ac:dyDescent="0.3">
      <c r="A1313" s="522"/>
      <c r="B1313" s="524"/>
      <c r="C1313" s="538"/>
    </row>
    <row r="1314" spans="1:3" x14ac:dyDescent="0.3">
      <c r="A1314" s="523" t="s">
        <v>683</v>
      </c>
      <c r="B1314" s="523"/>
      <c r="C1314" s="537">
        <v>4210132</v>
      </c>
    </row>
    <row r="1315" spans="1:3" x14ac:dyDescent="0.3">
      <c r="A1315" s="522"/>
      <c r="B1315" s="539"/>
      <c r="C1315" s="538"/>
    </row>
    <row r="1316" spans="1:3" x14ac:dyDescent="0.3">
      <c r="A1316" s="523" t="s">
        <v>684</v>
      </c>
      <c r="B1316" s="523"/>
      <c r="C1316" s="523"/>
    </row>
    <row r="1317" spans="1:3" x14ac:dyDescent="0.3">
      <c r="A1317" s="521" t="s">
        <v>487</v>
      </c>
      <c r="B1317" s="524" t="s">
        <v>488</v>
      </c>
      <c r="C1317" s="537">
        <v>2152843</v>
      </c>
    </row>
    <row r="1318" spans="1:3" x14ac:dyDescent="0.3">
      <c r="A1318" s="521" t="s">
        <v>489</v>
      </c>
      <c r="B1318" s="524" t="s">
        <v>490</v>
      </c>
      <c r="C1318" s="537">
        <v>3500</v>
      </c>
    </row>
    <row r="1319" spans="1:3" x14ac:dyDescent="0.3">
      <c r="A1319" s="521" t="s">
        <v>493</v>
      </c>
      <c r="B1319" s="524" t="s">
        <v>494</v>
      </c>
      <c r="C1319" s="537">
        <v>75000</v>
      </c>
    </row>
    <row r="1320" spans="1:3" x14ac:dyDescent="0.3">
      <c r="A1320" s="521" t="s">
        <v>495</v>
      </c>
      <c r="B1320" s="524" t="s">
        <v>496</v>
      </c>
      <c r="C1320" s="537">
        <v>2074343</v>
      </c>
    </row>
    <row r="1321" spans="1:3" x14ac:dyDescent="0.3">
      <c r="A1321" s="521" t="s">
        <v>497</v>
      </c>
      <c r="B1321" s="524" t="s">
        <v>498</v>
      </c>
      <c r="C1321" s="537">
        <v>0</v>
      </c>
    </row>
    <row r="1322" spans="1:3" x14ac:dyDescent="0.3">
      <c r="A1322" s="521" t="s">
        <v>531</v>
      </c>
      <c r="B1322" s="524" t="s">
        <v>532</v>
      </c>
      <c r="C1322" s="537">
        <v>1500</v>
      </c>
    </row>
    <row r="1323" spans="1:3" ht="31.2" x14ac:dyDescent="0.3">
      <c r="A1323" s="521" t="s">
        <v>575</v>
      </c>
      <c r="B1323" s="524" t="s">
        <v>576</v>
      </c>
      <c r="C1323" s="537">
        <v>1500</v>
      </c>
    </row>
    <row r="1324" spans="1:3" x14ac:dyDescent="0.3">
      <c r="A1324" s="523" t="s">
        <v>461</v>
      </c>
      <c r="B1324" s="523"/>
      <c r="C1324" s="537">
        <v>2154343</v>
      </c>
    </row>
    <row r="1325" spans="1:3" x14ac:dyDescent="0.3">
      <c r="A1325" s="522"/>
      <c r="B1325" s="524"/>
      <c r="C1325" s="538"/>
    </row>
    <row r="1326" spans="1:3" x14ac:dyDescent="0.3">
      <c r="A1326" s="521" t="s">
        <v>499</v>
      </c>
      <c r="B1326" s="524" t="s">
        <v>500</v>
      </c>
      <c r="C1326" s="537">
        <v>637924</v>
      </c>
    </row>
    <row r="1327" spans="1:3" x14ac:dyDescent="0.3">
      <c r="A1327" s="521" t="s">
        <v>501</v>
      </c>
      <c r="B1327" s="524" t="s">
        <v>502</v>
      </c>
      <c r="C1327" s="537">
        <v>2779388</v>
      </c>
    </row>
    <row r="1328" spans="1:3" x14ac:dyDescent="0.3">
      <c r="A1328" s="521" t="s">
        <v>679</v>
      </c>
      <c r="B1328" s="524" t="s">
        <v>680</v>
      </c>
      <c r="C1328" s="537">
        <v>2779388</v>
      </c>
    </row>
    <row r="1329" spans="1:3" x14ac:dyDescent="0.3">
      <c r="A1329" s="521" t="s">
        <v>685</v>
      </c>
      <c r="B1329" s="524" t="s">
        <v>686</v>
      </c>
      <c r="C1329" s="537">
        <v>40370</v>
      </c>
    </row>
    <row r="1330" spans="1:3" x14ac:dyDescent="0.3">
      <c r="A1330" s="523" t="s">
        <v>505</v>
      </c>
      <c r="B1330" s="523"/>
      <c r="C1330" s="537">
        <v>3457682</v>
      </c>
    </row>
    <row r="1331" spans="1:3" x14ac:dyDescent="0.3">
      <c r="A1331" s="522"/>
      <c r="B1331" s="524"/>
      <c r="C1331" s="538"/>
    </row>
    <row r="1332" spans="1:3" x14ac:dyDescent="0.3">
      <c r="A1332" s="523" t="s">
        <v>687</v>
      </c>
      <c r="B1332" s="523"/>
      <c r="C1332" s="537">
        <v>5612025</v>
      </c>
    </row>
    <row r="1333" spans="1:3" x14ac:dyDescent="0.3">
      <c r="A1333" s="522"/>
      <c r="B1333" s="539"/>
      <c r="C1333" s="538"/>
    </row>
    <row r="1334" spans="1:3" ht="31.2" x14ac:dyDescent="0.3">
      <c r="A1334" s="523" t="s">
        <v>688</v>
      </c>
      <c r="B1334" s="523"/>
      <c r="C1334" s="523"/>
    </row>
    <row r="1335" spans="1:3" ht="31.2" x14ac:dyDescent="0.3">
      <c r="A1335" s="521" t="s">
        <v>464</v>
      </c>
      <c r="B1335" s="524" t="s">
        <v>377</v>
      </c>
      <c r="C1335" s="537">
        <v>169468</v>
      </c>
    </row>
    <row r="1336" spans="1:3" x14ac:dyDescent="0.3">
      <c r="A1336" s="521" t="s">
        <v>465</v>
      </c>
      <c r="B1336" s="524" t="s">
        <v>466</v>
      </c>
      <c r="C1336" s="537">
        <v>169468</v>
      </c>
    </row>
    <row r="1337" spans="1:3" x14ac:dyDescent="0.3">
      <c r="A1337" s="521" t="s">
        <v>457</v>
      </c>
      <c r="B1337" s="524" t="s">
        <v>458</v>
      </c>
      <c r="C1337" s="537">
        <v>18571</v>
      </c>
    </row>
    <row r="1338" spans="1:3" x14ac:dyDescent="0.3">
      <c r="A1338" s="521" t="s">
        <v>483</v>
      </c>
      <c r="B1338" s="524" t="s">
        <v>484</v>
      </c>
      <c r="C1338" s="537">
        <v>8220</v>
      </c>
    </row>
    <row r="1339" spans="1:3" ht="31.2" x14ac:dyDescent="0.3">
      <c r="A1339" s="521" t="s">
        <v>485</v>
      </c>
      <c r="B1339" s="524" t="s">
        <v>486</v>
      </c>
      <c r="C1339" s="537">
        <v>5681</v>
      </c>
    </row>
    <row r="1340" spans="1:3" x14ac:dyDescent="0.3">
      <c r="A1340" s="521" t="s">
        <v>571</v>
      </c>
      <c r="B1340" s="524" t="s">
        <v>572</v>
      </c>
      <c r="C1340" s="537">
        <v>2304</v>
      </c>
    </row>
    <row r="1341" spans="1:3" x14ac:dyDescent="0.3">
      <c r="A1341" s="521" t="s">
        <v>549</v>
      </c>
      <c r="B1341" s="524" t="s">
        <v>550</v>
      </c>
      <c r="C1341" s="537">
        <v>2366</v>
      </c>
    </row>
    <row r="1342" spans="1:3" x14ac:dyDescent="0.3">
      <c r="A1342" s="521" t="s">
        <v>469</v>
      </c>
      <c r="B1342" s="524" t="s">
        <v>470</v>
      </c>
      <c r="C1342" s="537">
        <v>34504</v>
      </c>
    </row>
    <row r="1343" spans="1:3" ht="31.2" x14ac:dyDescent="0.3">
      <c r="A1343" s="521" t="s">
        <v>471</v>
      </c>
      <c r="B1343" s="524" t="s">
        <v>472</v>
      </c>
      <c r="C1343" s="537">
        <v>19533</v>
      </c>
    </row>
    <row r="1344" spans="1:3" x14ac:dyDescent="0.3">
      <c r="A1344" s="521" t="s">
        <v>473</v>
      </c>
      <c r="B1344" s="524" t="s">
        <v>474</v>
      </c>
      <c r="C1344" s="537">
        <v>8610</v>
      </c>
    </row>
    <row r="1345" spans="1:3" x14ac:dyDescent="0.3">
      <c r="A1345" s="521" t="s">
        <v>475</v>
      </c>
      <c r="B1345" s="524" t="s">
        <v>476</v>
      </c>
      <c r="C1345" s="537">
        <v>6361</v>
      </c>
    </row>
    <row r="1346" spans="1:3" x14ac:dyDescent="0.3">
      <c r="A1346" s="521" t="s">
        <v>487</v>
      </c>
      <c r="B1346" s="524" t="s">
        <v>488</v>
      </c>
      <c r="C1346" s="537">
        <v>1132823</v>
      </c>
    </row>
    <row r="1347" spans="1:3" x14ac:dyDescent="0.3">
      <c r="A1347" s="521" t="s">
        <v>559</v>
      </c>
      <c r="B1347" s="524" t="s">
        <v>560</v>
      </c>
      <c r="C1347" s="537">
        <v>300</v>
      </c>
    </row>
    <row r="1348" spans="1:3" x14ac:dyDescent="0.3">
      <c r="A1348" s="521" t="s">
        <v>512</v>
      </c>
      <c r="B1348" s="524" t="s">
        <v>513</v>
      </c>
      <c r="C1348" s="537">
        <v>3900</v>
      </c>
    </row>
    <row r="1349" spans="1:3" x14ac:dyDescent="0.3">
      <c r="A1349" s="521" t="s">
        <v>489</v>
      </c>
      <c r="B1349" s="524" t="s">
        <v>490</v>
      </c>
      <c r="C1349" s="537">
        <v>98751</v>
      </c>
    </row>
    <row r="1350" spans="1:3" x14ac:dyDescent="0.3">
      <c r="A1350" s="521" t="s">
        <v>491</v>
      </c>
      <c r="B1350" s="524" t="s">
        <v>492</v>
      </c>
      <c r="C1350" s="537">
        <v>69700</v>
      </c>
    </row>
    <row r="1351" spans="1:3" x14ac:dyDescent="0.3">
      <c r="A1351" s="521" t="s">
        <v>493</v>
      </c>
      <c r="B1351" s="524" t="s">
        <v>494</v>
      </c>
      <c r="C1351" s="537">
        <v>665860</v>
      </c>
    </row>
    <row r="1352" spans="1:3" x14ac:dyDescent="0.3">
      <c r="A1352" s="521" t="s">
        <v>495</v>
      </c>
      <c r="B1352" s="524" t="s">
        <v>496</v>
      </c>
      <c r="C1352" s="537">
        <v>291212</v>
      </c>
    </row>
    <row r="1353" spans="1:3" x14ac:dyDescent="0.3">
      <c r="A1353" s="521" t="s">
        <v>516</v>
      </c>
      <c r="B1353" s="524" t="s">
        <v>517</v>
      </c>
      <c r="C1353" s="537">
        <v>3100</v>
      </c>
    </row>
    <row r="1354" spans="1:3" x14ac:dyDescent="0.3">
      <c r="A1354" s="521" t="s">
        <v>497</v>
      </c>
      <c r="B1354" s="524" t="s">
        <v>498</v>
      </c>
      <c r="C1354" s="537">
        <v>0</v>
      </c>
    </row>
    <row r="1355" spans="1:3" x14ac:dyDescent="0.3">
      <c r="A1355" s="521" t="s">
        <v>531</v>
      </c>
      <c r="B1355" s="524" t="s">
        <v>532</v>
      </c>
      <c r="C1355" s="537">
        <v>393</v>
      </c>
    </row>
    <row r="1356" spans="1:3" ht="31.2" x14ac:dyDescent="0.3">
      <c r="A1356" s="521" t="s">
        <v>575</v>
      </c>
      <c r="B1356" s="524" t="s">
        <v>576</v>
      </c>
      <c r="C1356" s="537">
        <v>174</v>
      </c>
    </row>
    <row r="1357" spans="1:3" ht="31.2" x14ac:dyDescent="0.3">
      <c r="A1357" s="521" t="s">
        <v>533</v>
      </c>
      <c r="B1357" s="524" t="s">
        <v>534</v>
      </c>
      <c r="C1357" s="537">
        <v>219</v>
      </c>
    </row>
    <row r="1358" spans="1:3" x14ac:dyDescent="0.3">
      <c r="A1358" s="523" t="s">
        <v>461</v>
      </c>
      <c r="B1358" s="523"/>
      <c r="C1358" s="537">
        <v>1355759</v>
      </c>
    </row>
    <row r="1359" spans="1:3" x14ac:dyDescent="0.3">
      <c r="A1359" s="522"/>
      <c r="B1359" s="524"/>
      <c r="C1359" s="538"/>
    </row>
    <row r="1360" spans="1:3" x14ac:dyDescent="0.3">
      <c r="A1360" s="521" t="s">
        <v>499</v>
      </c>
      <c r="B1360" s="524" t="s">
        <v>500</v>
      </c>
      <c r="C1360" s="537">
        <v>89022</v>
      </c>
    </row>
    <row r="1361" spans="1:3" x14ac:dyDescent="0.3">
      <c r="A1361" s="521" t="s">
        <v>501</v>
      </c>
      <c r="B1361" s="524" t="s">
        <v>502</v>
      </c>
      <c r="C1361" s="537">
        <v>515244</v>
      </c>
    </row>
    <row r="1362" spans="1:3" x14ac:dyDescent="0.3">
      <c r="A1362" s="521" t="s">
        <v>503</v>
      </c>
      <c r="B1362" s="524" t="s">
        <v>504</v>
      </c>
      <c r="C1362" s="537">
        <v>7098</v>
      </c>
    </row>
    <row r="1363" spans="1:3" x14ac:dyDescent="0.3">
      <c r="A1363" s="521" t="s">
        <v>689</v>
      </c>
      <c r="B1363" s="524" t="s">
        <v>690</v>
      </c>
      <c r="C1363" s="537">
        <v>63216</v>
      </c>
    </row>
    <row r="1364" spans="1:3" x14ac:dyDescent="0.3">
      <c r="A1364" s="521" t="s">
        <v>679</v>
      </c>
      <c r="B1364" s="524" t="s">
        <v>680</v>
      </c>
      <c r="C1364" s="537">
        <v>444930</v>
      </c>
    </row>
    <row r="1365" spans="1:3" x14ac:dyDescent="0.3">
      <c r="A1365" s="523" t="s">
        <v>505</v>
      </c>
      <c r="B1365" s="523"/>
      <c r="C1365" s="537">
        <v>604266</v>
      </c>
    </row>
    <row r="1366" spans="1:3" ht="31.2" x14ac:dyDescent="0.3">
      <c r="A1366" s="523" t="s">
        <v>691</v>
      </c>
      <c r="B1366" s="523"/>
      <c r="C1366" s="537">
        <v>1960025</v>
      </c>
    </row>
    <row r="1367" spans="1:3" x14ac:dyDescent="0.3">
      <c r="A1367" s="522"/>
      <c r="B1367" s="539"/>
      <c r="C1367" s="538"/>
    </row>
    <row r="1368" spans="1:3" ht="31.2" x14ac:dyDescent="0.3">
      <c r="A1368" s="523" t="s">
        <v>692</v>
      </c>
      <c r="B1368" s="523"/>
      <c r="C1368" s="537">
        <v>18226135</v>
      </c>
    </row>
    <row r="1369" spans="1:3" x14ac:dyDescent="0.3">
      <c r="A1369" s="522"/>
      <c r="B1369" s="539"/>
      <c r="C1369" s="538"/>
    </row>
    <row r="1370" spans="1:3" x14ac:dyDescent="0.3">
      <c r="A1370" s="523" t="s">
        <v>693</v>
      </c>
      <c r="B1370" s="523"/>
      <c r="C1370" s="523"/>
    </row>
    <row r="1371" spans="1:3" ht="31.2" x14ac:dyDescent="0.3">
      <c r="A1371" s="523" t="s">
        <v>694</v>
      </c>
      <c r="B1371" s="523"/>
      <c r="C1371" s="523"/>
    </row>
    <row r="1372" spans="1:3" ht="31.2" x14ac:dyDescent="0.3">
      <c r="A1372" s="521" t="s">
        <v>464</v>
      </c>
      <c r="B1372" s="524" t="s">
        <v>377</v>
      </c>
      <c r="C1372" s="537">
        <v>61000</v>
      </c>
    </row>
    <row r="1373" spans="1:3" x14ac:dyDescent="0.3">
      <c r="A1373" s="521" t="s">
        <v>465</v>
      </c>
      <c r="B1373" s="524" t="s">
        <v>466</v>
      </c>
      <c r="C1373" s="537">
        <v>61000</v>
      </c>
    </row>
    <row r="1374" spans="1:3" x14ac:dyDescent="0.3">
      <c r="A1374" s="521" t="s">
        <v>457</v>
      </c>
      <c r="B1374" s="524" t="s">
        <v>458</v>
      </c>
      <c r="C1374" s="537">
        <v>3109</v>
      </c>
    </row>
    <row r="1375" spans="1:3" ht="31.2" x14ac:dyDescent="0.3">
      <c r="A1375" s="521" t="s">
        <v>485</v>
      </c>
      <c r="B1375" s="524" t="s">
        <v>486</v>
      </c>
      <c r="C1375" s="537">
        <v>1800</v>
      </c>
    </row>
    <row r="1376" spans="1:3" x14ac:dyDescent="0.3">
      <c r="A1376" s="521" t="s">
        <v>571</v>
      </c>
      <c r="B1376" s="524" t="s">
        <v>572</v>
      </c>
      <c r="C1376" s="537">
        <v>1000</v>
      </c>
    </row>
    <row r="1377" spans="1:3" x14ac:dyDescent="0.3">
      <c r="A1377" s="521" t="s">
        <v>549</v>
      </c>
      <c r="B1377" s="524" t="s">
        <v>550</v>
      </c>
      <c r="C1377" s="537">
        <v>309</v>
      </c>
    </row>
    <row r="1378" spans="1:3" x14ac:dyDescent="0.3">
      <c r="A1378" s="521" t="s">
        <v>469</v>
      </c>
      <c r="B1378" s="524" t="s">
        <v>470</v>
      </c>
      <c r="C1378" s="537">
        <v>12405</v>
      </c>
    </row>
    <row r="1379" spans="1:3" ht="31.2" x14ac:dyDescent="0.3">
      <c r="A1379" s="521" t="s">
        <v>471</v>
      </c>
      <c r="B1379" s="524" t="s">
        <v>472</v>
      </c>
      <c r="C1379" s="537">
        <v>7638</v>
      </c>
    </row>
    <row r="1380" spans="1:3" x14ac:dyDescent="0.3">
      <c r="A1380" s="521" t="s">
        <v>473</v>
      </c>
      <c r="B1380" s="524" t="s">
        <v>474</v>
      </c>
      <c r="C1380" s="537">
        <v>3077</v>
      </c>
    </row>
    <row r="1381" spans="1:3" x14ac:dyDescent="0.3">
      <c r="A1381" s="521" t="s">
        <v>475</v>
      </c>
      <c r="B1381" s="524" t="s">
        <v>476</v>
      </c>
      <c r="C1381" s="537">
        <v>1690</v>
      </c>
    </row>
    <row r="1382" spans="1:3" x14ac:dyDescent="0.3">
      <c r="A1382" s="521" t="s">
        <v>487</v>
      </c>
      <c r="B1382" s="524" t="s">
        <v>488</v>
      </c>
      <c r="C1382" s="537">
        <v>3150</v>
      </c>
    </row>
    <row r="1383" spans="1:3" x14ac:dyDescent="0.3">
      <c r="A1383" s="521" t="s">
        <v>559</v>
      </c>
      <c r="B1383" s="524" t="s">
        <v>560</v>
      </c>
      <c r="C1383" s="537">
        <v>100</v>
      </c>
    </row>
    <row r="1384" spans="1:3" x14ac:dyDescent="0.3">
      <c r="A1384" s="521" t="s">
        <v>512</v>
      </c>
      <c r="B1384" s="524" t="s">
        <v>513</v>
      </c>
      <c r="C1384" s="537">
        <v>1250</v>
      </c>
    </row>
    <row r="1385" spans="1:3" x14ac:dyDescent="0.3">
      <c r="A1385" s="521" t="s">
        <v>489</v>
      </c>
      <c r="B1385" s="524" t="s">
        <v>490</v>
      </c>
      <c r="C1385" s="537">
        <v>200</v>
      </c>
    </row>
    <row r="1386" spans="1:3" x14ac:dyDescent="0.3">
      <c r="A1386" s="521" t="s">
        <v>493</v>
      </c>
      <c r="B1386" s="524" t="s">
        <v>494</v>
      </c>
      <c r="C1386" s="537">
        <v>1500</v>
      </c>
    </row>
    <row r="1387" spans="1:3" x14ac:dyDescent="0.3">
      <c r="A1387" s="521" t="s">
        <v>516</v>
      </c>
      <c r="B1387" s="524" t="s">
        <v>517</v>
      </c>
      <c r="C1387" s="537">
        <v>100</v>
      </c>
    </row>
    <row r="1388" spans="1:3" x14ac:dyDescent="0.3">
      <c r="A1388" s="523" t="s">
        <v>461</v>
      </c>
      <c r="B1388" s="523"/>
      <c r="C1388" s="537">
        <v>79664</v>
      </c>
    </row>
    <row r="1389" spans="1:3" ht="31.2" x14ac:dyDescent="0.3">
      <c r="A1389" s="523" t="s">
        <v>695</v>
      </c>
      <c r="B1389" s="523"/>
      <c r="C1389" s="537">
        <v>79664</v>
      </c>
    </row>
    <row r="1390" spans="1:3" x14ac:dyDescent="0.3">
      <c r="A1390" s="522"/>
      <c r="B1390" s="539"/>
      <c r="C1390" s="538"/>
    </row>
    <row r="1391" spans="1:3" x14ac:dyDescent="0.3">
      <c r="A1391" s="523" t="s">
        <v>696</v>
      </c>
      <c r="B1391" s="523"/>
      <c r="C1391" s="523"/>
    </row>
    <row r="1392" spans="1:3" ht="31.2" x14ac:dyDescent="0.3">
      <c r="A1392" s="521" t="s">
        <v>464</v>
      </c>
      <c r="B1392" s="524" t="s">
        <v>377</v>
      </c>
      <c r="C1392" s="537">
        <v>439407</v>
      </c>
    </row>
    <row r="1393" spans="1:3" x14ac:dyDescent="0.3">
      <c r="A1393" s="521" t="s">
        <v>465</v>
      </c>
      <c r="B1393" s="524" t="s">
        <v>466</v>
      </c>
      <c r="C1393" s="537">
        <v>439407</v>
      </c>
    </row>
    <row r="1394" spans="1:3" x14ac:dyDescent="0.3">
      <c r="A1394" s="521" t="s">
        <v>457</v>
      </c>
      <c r="B1394" s="524" t="s">
        <v>458</v>
      </c>
      <c r="C1394" s="537">
        <v>20207</v>
      </c>
    </row>
    <row r="1395" spans="1:3" x14ac:dyDescent="0.3">
      <c r="A1395" s="521" t="s">
        <v>483</v>
      </c>
      <c r="B1395" s="524" t="s">
        <v>484</v>
      </c>
      <c r="C1395" s="537">
        <v>4120</v>
      </c>
    </row>
    <row r="1396" spans="1:3" ht="31.2" x14ac:dyDescent="0.3">
      <c r="A1396" s="521" t="s">
        <v>485</v>
      </c>
      <c r="B1396" s="524" t="s">
        <v>486</v>
      </c>
      <c r="C1396" s="537">
        <v>13081</v>
      </c>
    </row>
    <row r="1397" spans="1:3" x14ac:dyDescent="0.3">
      <c r="A1397" s="521" t="s">
        <v>571</v>
      </c>
      <c r="B1397" s="524" t="s">
        <v>572</v>
      </c>
      <c r="C1397" s="537">
        <v>600</v>
      </c>
    </row>
    <row r="1398" spans="1:3" x14ac:dyDescent="0.3">
      <c r="A1398" s="521" t="s">
        <v>549</v>
      </c>
      <c r="B1398" s="524" t="s">
        <v>550</v>
      </c>
      <c r="C1398" s="537">
        <v>2406</v>
      </c>
    </row>
    <row r="1399" spans="1:3" x14ac:dyDescent="0.3">
      <c r="A1399" s="521" t="s">
        <v>469</v>
      </c>
      <c r="B1399" s="524" t="s">
        <v>470</v>
      </c>
      <c r="C1399" s="537">
        <v>88378</v>
      </c>
    </row>
    <row r="1400" spans="1:3" ht="31.2" x14ac:dyDescent="0.3">
      <c r="A1400" s="521" t="s">
        <v>471</v>
      </c>
      <c r="B1400" s="524" t="s">
        <v>472</v>
      </c>
      <c r="C1400" s="537">
        <v>57746</v>
      </c>
    </row>
    <row r="1401" spans="1:3" x14ac:dyDescent="0.3">
      <c r="A1401" s="521" t="s">
        <v>473</v>
      </c>
      <c r="B1401" s="524" t="s">
        <v>474</v>
      </c>
      <c r="C1401" s="537">
        <v>21949</v>
      </c>
    </row>
    <row r="1402" spans="1:3" x14ac:dyDescent="0.3">
      <c r="A1402" s="521" t="s">
        <v>475</v>
      </c>
      <c r="B1402" s="524" t="s">
        <v>476</v>
      </c>
      <c r="C1402" s="537">
        <v>8683</v>
      </c>
    </row>
    <row r="1403" spans="1:3" x14ac:dyDescent="0.3">
      <c r="A1403" s="521" t="s">
        <v>487</v>
      </c>
      <c r="B1403" s="524" t="s">
        <v>488</v>
      </c>
      <c r="C1403" s="537">
        <v>383154</v>
      </c>
    </row>
    <row r="1404" spans="1:3" x14ac:dyDescent="0.3">
      <c r="A1404" s="521" t="s">
        <v>559</v>
      </c>
      <c r="B1404" s="524" t="s">
        <v>560</v>
      </c>
      <c r="C1404" s="537">
        <v>200</v>
      </c>
    </row>
    <row r="1405" spans="1:3" x14ac:dyDescent="0.3">
      <c r="A1405" s="521" t="s">
        <v>512</v>
      </c>
      <c r="B1405" s="524" t="s">
        <v>513</v>
      </c>
      <c r="C1405" s="537">
        <v>8100</v>
      </c>
    </row>
    <row r="1406" spans="1:3" x14ac:dyDescent="0.3">
      <c r="A1406" s="521" t="s">
        <v>489</v>
      </c>
      <c r="B1406" s="524" t="s">
        <v>490</v>
      </c>
      <c r="C1406" s="537">
        <v>171626</v>
      </c>
    </row>
    <row r="1407" spans="1:3" x14ac:dyDescent="0.3">
      <c r="A1407" s="521" t="s">
        <v>491</v>
      </c>
      <c r="B1407" s="524" t="s">
        <v>492</v>
      </c>
      <c r="C1407" s="537">
        <v>20000</v>
      </c>
    </row>
    <row r="1408" spans="1:3" x14ac:dyDescent="0.3">
      <c r="A1408" s="521" t="s">
        <v>493</v>
      </c>
      <c r="B1408" s="524" t="s">
        <v>494</v>
      </c>
      <c r="C1408" s="537">
        <v>181378</v>
      </c>
    </row>
    <row r="1409" spans="1:3" x14ac:dyDescent="0.3">
      <c r="A1409" s="521" t="s">
        <v>514</v>
      </c>
      <c r="B1409" s="524" t="s">
        <v>515</v>
      </c>
      <c r="C1409" s="537">
        <v>50</v>
      </c>
    </row>
    <row r="1410" spans="1:3" x14ac:dyDescent="0.3">
      <c r="A1410" s="521" t="s">
        <v>516</v>
      </c>
      <c r="B1410" s="524" t="s">
        <v>517</v>
      </c>
      <c r="C1410" s="537">
        <v>1800</v>
      </c>
    </row>
    <row r="1411" spans="1:3" x14ac:dyDescent="0.3">
      <c r="A1411" s="521" t="s">
        <v>531</v>
      </c>
      <c r="B1411" s="524" t="s">
        <v>532</v>
      </c>
      <c r="C1411" s="537">
        <v>374</v>
      </c>
    </row>
    <row r="1412" spans="1:3" ht="31.2" x14ac:dyDescent="0.3">
      <c r="A1412" s="521" t="s">
        <v>575</v>
      </c>
      <c r="B1412" s="524" t="s">
        <v>576</v>
      </c>
      <c r="C1412" s="537">
        <v>174</v>
      </c>
    </row>
    <row r="1413" spans="1:3" ht="31.2" x14ac:dyDescent="0.3">
      <c r="A1413" s="521" t="s">
        <v>533</v>
      </c>
      <c r="B1413" s="524" t="s">
        <v>534</v>
      </c>
      <c r="C1413" s="537">
        <v>200</v>
      </c>
    </row>
    <row r="1414" spans="1:3" x14ac:dyDescent="0.3">
      <c r="A1414" s="523" t="s">
        <v>461</v>
      </c>
      <c r="B1414" s="523"/>
      <c r="C1414" s="537">
        <v>931520</v>
      </c>
    </row>
    <row r="1415" spans="1:3" x14ac:dyDescent="0.3">
      <c r="A1415" s="522"/>
      <c r="B1415" s="524"/>
      <c r="C1415" s="538"/>
    </row>
    <row r="1416" spans="1:3" x14ac:dyDescent="0.3">
      <c r="A1416" s="521" t="s">
        <v>501</v>
      </c>
      <c r="B1416" s="524" t="s">
        <v>502</v>
      </c>
      <c r="C1416" s="537">
        <v>10853</v>
      </c>
    </row>
    <row r="1417" spans="1:3" x14ac:dyDescent="0.3">
      <c r="A1417" s="521" t="s">
        <v>577</v>
      </c>
      <c r="B1417" s="524" t="s">
        <v>578</v>
      </c>
      <c r="C1417" s="537">
        <v>1367</v>
      </c>
    </row>
    <row r="1418" spans="1:3" x14ac:dyDescent="0.3">
      <c r="A1418" s="521" t="s">
        <v>535</v>
      </c>
      <c r="B1418" s="524" t="s">
        <v>536</v>
      </c>
      <c r="C1418" s="537">
        <v>9486</v>
      </c>
    </row>
    <row r="1419" spans="1:3" x14ac:dyDescent="0.3">
      <c r="A1419" s="523" t="s">
        <v>505</v>
      </c>
      <c r="B1419" s="523"/>
      <c r="C1419" s="537">
        <v>10853</v>
      </c>
    </row>
    <row r="1420" spans="1:3" x14ac:dyDescent="0.3">
      <c r="A1420" s="522"/>
      <c r="B1420" s="524"/>
      <c r="C1420" s="538"/>
    </row>
    <row r="1421" spans="1:3" x14ac:dyDescent="0.3">
      <c r="A1421" s="523" t="s">
        <v>697</v>
      </c>
      <c r="B1421" s="523"/>
      <c r="C1421" s="537">
        <v>942373</v>
      </c>
    </row>
    <row r="1422" spans="1:3" x14ac:dyDescent="0.3">
      <c r="A1422" s="522"/>
      <c r="B1422" s="539"/>
      <c r="C1422" s="538"/>
    </row>
    <row r="1423" spans="1:3" x14ac:dyDescent="0.3">
      <c r="A1423" s="523" t="s">
        <v>698</v>
      </c>
      <c r="B1423" s="523"/>
      <c r="C1423" s="523"/>
    </row>
    <row r="1424" spans="1:3" ht="31.2" x14ac:dyDescent="0.3">
      <c r="A1424" s="521" t="s">
        <v>464</v>
      </c>
      <c r="B1424" s="524" t="s">
        <v>377</v>
      </c>
      <c r="C1424" s="537">
        <v>2579028</v>
      </c>
    </row>
    <row r="1425" spans="1:3" x14ac:dyDescent="0.3">
      <c r="A1425" s="521" t="s">
        <v>465</v>
      </c>
      <c r="B1425" s="524" t="s">
        <v>466</v>
      </c>
      <c r="C1425" s="537">
        <v>2579028</v>
      </c>
    </row>
    <row r="1426" spans="1:3" x14ac:dyDescent="0.3">
      <c r="A1426" s="521" t="s">
        <v>457</v>
      </c>
      <c r="B1426" s="524" t="s">
        <v>458</v>
      </c>
      <c r="C1426" s="537">
        <v>340235</v>
      </c>
    </row>
    <row r="1427" spans="1:3" x14ac:dyDescent="0.3">
      <c r="A1427" s="521" t="s">
        <v>483</v>
      </c>
      <c r="B1427" s="524" t="s">
        <v>484</v>
      </c>
      <c r="C1427" s="537">
        <v>240270</v>
      </c>
    </row>
    <row r="1428" spans="1:3" ht="31.2" x14ac:dyDescent="0.3">
      <c r="A1428" s="521" t="s">
        <v>485</v>
      </c>
      <c r="B1428" s="524" t="s">
        <v>486</v>
      </c>
      <c r="C1428" s="537">
        <v>65255</v>
      </c>
    </row>
    <row r="1429" spans="1:3" x14ac:dyDescent="0.3">
      <c r="A1429" s="521" t="s">
        <v>571</v>
      </c>
      <c r="B1429" s="524" t="s">
        <v>572</v>
      </c>
      <c r="C1429" s="537">
        <v>25998</v>
      </c>
    </row>
    <row r="1430" spans="1:3" x14ac:dyDescent="0.3">
      <c r="A1430" s="521" t="s">
        <v>549</v>
      </c>
      <c r="B1430" s="524" t="s">
        <v>550</v>
      </c>
      <c r="C1430" s="537">
        <v>8712</v>
      </c>
    </row>
    <row r="1431" spans="1:3" x14ac:dyDescent="0.3">
      <c r="A1431" s="521" t="s">
        <v>469</v>
      </c>
      <c r="B1431" s="524" t="s">
        <v>470</v>
      </c>
      <c r="C1431" s="537">
        <v>512579</v>
      </c>
    </row>
    <row r="1432" spans="1:3" ht="31.2" x14ac:dyDescent="0.3">
      <c r="A1432" s="521" t="s">
        <v>471</v>
      </c>
      <c r="B1432" s="524" t="s">
        <v>472</v>
      </c>
      <c r="C1432" s="537">
        <v>328530</v>
      </c>
    </row>
    <row r="1433" spans="1:3" x14ac:dyDescent="0.3">
      <c r="A1433" s="521" t="s">
        <v>473</v>
      </c>
      <c r="B1433" s="524" t="s">
        <v>474</v>
      </c>
      <c r="C1433" s="537">
        <v>127548</v>
      </c>
    </row>
    <row r="1434" spans="1:3" x14ac:dyDescent="0.3">
      <c r="A1434" s="521" t="s">
        <v>475</v>
      </c>
      <c r="B1434" s="524" t="s">
        <v>476</v>
      </c>
      <c r="C1434" s="537">
        <v>56501</v>
      </c>
    </row>
    <row r="1435" spans="1:3" x14ac:dyDescent="0.3">
      <c r="A1435" s="521" t="s">
        <v>487</v>
      </c>
      <c r="B1435" s="524" t="s">
        <v>488</v>
      </c>
      <c r="C1435" s="537">
        <v>7525192</v>
      </c>
    </row>
    <row r="1436" spans="1:3" x14ac:dyDescent="0.3">
      <c r="A1436" s="521" t="s">
        <v>559</v>
      </c>
      <c r="B1436" s="524" t="s">
        <v>560</v>
      </c>
      <c r="C1436" s="537">
        <v>1800</v>
      </c>
    </row>
    <row r="1437" spans="1:3" x14ac:dyDescent="0.3">
      <c r="A1437" s="521" t="s">
        <v>512</v>
      </c>
      <c r="B1437" s="524" t="s">
        <v>513</v>
      </c>
      <c r="C1437" s="537">
        <v>42650</v>
      </c>
    </row>
    <row r="1438" spans="1:3" x14ac:dyDescent="0.3">
      <c r="A1438" s="521" t="s">
        <v>489</v>
      </c>
      <c r="B1438" s="524" t="s">
        <v>490</v>
      </c>
      <c r="C1438" s="537">
        <v>330372</v>
      </c>
    </row>
    <row r="1439" spans="1:3" x14ac:dyDescent="0.3">
      <c r="A1439" s="521" t="s">
        <v>491</v>
      </c>
      <c r="B1439" s="524" t="s">
        <v>492</v>
      </c>
      <c r="C1439" s="537">
        <v>271700</v>
      </c>
    </row>
    <row r="1440" spans="1:3" x14ac:dyDescent="0.3">
      <c r="A1440" s="521" t="s">
        <v>493</v>
      </c>
      <c r="B1440" s="524" t="s">
        <v>494</v>
      </c>
      <c r="C1440" s="537">
        <v>6830420</v>
      </c>
    </row>
    <row r="1441" spans="1:3" x14ac:dyDescent="0.3">
      <c r="A1441" s="521" t="s">
        <v>495</v>
      </c>
      <c r="B1441" s="524" t="s">
        <v>496</v>
      </c>
      <c r="C1441" s="537">
        <v>18600</v>
      </c>
    </row>
    <row r="1442" spans="1:3" x14ac:dyDescent="0.3">
      <c r="A1442" s="521" t="s">
        <v>514</v>
      </c>
      <c r="B1442" s="524" t="s">
        <v>515</v>
      </c>
      <c r="C1442" s="537">
        <v>1650</v>
      </c>
    </row>
    <row r="1443" spans="1:3" x14ac:dyDescent="0.3">
      <c r="A1443" s="521" t="s">
        <v>516</v>
      </c>
      <c r="B1443" s="524" t="s">
        <v>517</v>
      </c>
      <c r="C1443" s="537">
        <v>28000</v>
      </c>
    </row>
    <row r="1444" spans="1:3" x14ac:dyDescent="0.3">
      <c r="A1444" s="521" t="s">
        <v>531</v>
      </c>
      <c r="B1444" s="524" t="s">
        <v>532</v>
      </c>
      <c r="C1444" s="537">
        <v>10180</v>
      </c>
    </row>
    <row r="1445" spans="1:3" ht="31.2" x14ac:dyDescent="0.3">
      <c r="A1445" s="521" t="s">
        <v>575</v>
      </c>
      <c r="B1445" s="524" t="s">
        <v>576</v>
      </c>
      <c r="C1445" s="537">
        <v>5100</v>
      </c>
    </row>
    <row r="1446" spans="1:3" ht="31.2" x14ac:dyDescent="0.3">
      <c r="A1446" s="521" t="s">
        <v>533</v>
      </c>
      <c r="B1446" s="524" t="s">
        <v>534</v>
      </c>
      <c r="C1446" s="537">
        <v>5080</v>
      </c>
    </row>
    <row r="1447" spans="1:3" x14ac:dyDescent="0.3">
      <c r="A1447" s="523" t="s">
        <v>461</v>
      </c>
      <c r="B1447" s="523"/>
      <c r="C1447" s="537">
        <v>10967214</v>
      </c>
    </row>
    <row r="1448" spans="1:3" x14ac:dyDescent="0.3">
      <c r="A1448" s="522"/>
      <c r="B1448" s="524"/>
      <c r="C1448" s="538"/>
    </row>
    <row r="1449" spans="1:3" x14ac:dyDescent="0.3">
      <c r="A1449" s="521" t="s">
        <v>665</v>
      </c>
      <c r="B1449" s="524" t="s">
        <v>348</v>
      </c>
      <c r="C1449" s="537">
        <v>90000</v>
      </c>
    </row>
    <row r="1450" spans="1:3" x14ac:dyDescent="0.3">
      <c r="A1450" s="523" t="s">
        <v>546</v>
      </c>
      <c r="B1450" s="523"/>
      <c r="C1450" s="537">
        <v>90000</v>
      </c>
    </row>
    <row r="1451" spans="1:3" x14ac:dyDescent="0.3">
      <c r="A1451" s="522"/>
      <c r="B1451" s="524"/>
      <c r="C1451" s="538"/>
    </row>
    <row r="1452" spans="1:3" x14ac:dyDescent="0.3">
      <c r="A1452" s="521" t="s">
        <v>501</v>
      </c>
      <c r="B1452" s="524" t="s">
        <v>502</v>
      </c>
      <c r="C1452" s="537">
        <v>357953</v>
      </c>
    </row>
    <row r="1453" spans="1:3" x14ac:dyDescent="0.3">
      <c r="A1453" s="521" t="s">
        <v>577</v>
      </c>
      <c r="B1453" s="524" t="s">
        <v>578</v>
      </c>
      <c r="C1453" s="537">
        <v>2600</v>
      </c>
    </row>
    <row r="1454" spans="1:3" x14ac:dyDescent="0.3">
      <c r="A1454" s="521" t="s">
        <v>689</v>
      </c>
      <c r="B1454" s="524" t="s">
        <v>690</v>
      </c>
      <c r="C1454" s="537">
        <v>287316</v>
      </c>
    </row>
    <row r="1455" spans="1:3" x14ac:dyDescent="0.3">
      <c r="A1455" s="521" t="s">
        <v>535</v>
      </c>
      <c r="B1455" s="524" t="s">
        <v>536</v>
      </c>
      <c r="C1455" s="537">
        <v>46906</v>
      </c>
    </row>
    <row r="1456" spans="1:3" x14ac:dyDescent="0.3">
      <c r="A1456" s="521" t="s">
        <v>679</v>
      </c>
      <c r="B1456" s="524" t="s">
        <v>680</v>
      </c>
      <c r="C1456" s="537">
        <v>21131</v>
      </c>
    </row>
    <row r="1457" spans="1:3" x14ac:dyDescent="0.3">
      <c r="A1457" s="523" t="s">
        <v>505</v>
      </c>
      <c r="B1457" s="523"/>
      <c r="C1457" s="537">
        <v>357953</v>
      </c>
    </row>
    <row r="1458" spans="1:3" x14ac:dyDescent="0.3">
      <c r="A1458" s="523" t="s">
        <v>699</v>
      </c>
      <c r="B1458" s="523"/>
      <c r="C1458" s="537">
        <v>11415167</v>
      </c>
    </row>
    <row r="1459" spans="1:3" x14ac:dyDescent="0.3">
      <c r="A1459" s="522"/>
      <c r="B1459" s="539"/>
      <c r="C1459" s="538"/>
    </row>
    <row r="1460" spans="1:3" x14ac:dyDescent="0.3">
      <c r="A1460" s="523" t="s">
        <v>700</v>
      </c>
      <c r="B1460" s="523"/>
      <c r="C1460" s="523"/>
    </row>
    <row r="1461" spans="1:3" x14ac:dyDescent="0.3">
      <c r="A1461" s="521" t="s">
        <v>501</v>
      </c>
      <c r="B1461" s="524" t="s">
        <v>502</v>
      </c>
      <c r="C1461" s="537">
        <v>208000</v>
      </c>
    </row>
    <row r="1462" spans="1:3" x14ac:dyDescent="0.3">
      <c r="A1462" s="521" t="s">
        <v>679</v>
      </c>
      <c r="B1462" s="524" t="s">
        <v>680</v>
      </c>
      <c r="C1462" s="537">
        <v>208000</v>
      </c>
    </row>
    <row r="1463" spans="1:3" x14ac:dyDescent="0.3">
      <c r="A1463" s="523" t="s">
        <v>505</v>
      </c>
      <c r="B1463" s="523"/>
      <c r="C1463" s="537">
        <v>208000</v>
      </c>
    </row>
    <row r="1464" spans="1:3" x14ac:dyDescent="0.3">
      <c r="A1464" s="523" t="s">
        <v>701</v>
      </c>
      <c r="B1464" s="523"/>
      <c r="C1464" s="537">
        <v>208000</v>
      </c>
    </row>
    <row r="1465" spans="1:3" x14ac:dyDescent="0.3">
      <c r="A1465" s="522"/>
      <c r="B1465" s="539"/>
      <c r="C1465" s="538"/>
    </row>
    <row r="1466" spans="1:3" x14ac:dyDescent="0.3">
      <c r="A1466" s="523" t="s">
        <v>702</v>
      </c>
      <c r="B1466" s="523"/>
      <c r="C1466" s="523"/>
    </row>
    <row r="1467" spans="1:3" x14ac:dyDescent="0.3">
      <c r="A1467" s="521" t="s">
        <v>487</v>
      </c>
      <c r="B1467" s="524" t="s">
        <v>488</v>
      </c>
      <c r="C1467" s="537">
        <v>221980</v>
      </c>
    </row>
    <row r="1468" spans="1:3" x14ac:dyDescent="0.3">
      <c r="A1468" s="521" t="s">
        <v>489</v>
      </c>
      <c r="B1468" s="524" t="s">
        <v>490</v>
      </c>
      <c r="C1468" s="537">
        <v>5000</v>
      </c>
    </row>
    <row r="1469" spans="1:3" x14ac:dyDescent="0.3">
      <c r="A1469" s="521" t="s">
        <v>491</v>
      </c>
      <c r="B1469" s="524" t="s">
        <v>492</v>
      </c>
      <c r="C1469" s="537">
        <v>3000</v>
      </c>
    </row>
    <row r="1470" spans="1:3" x14ac:dyDescent="0.3">
      <c r="A1470" s="521" t="s">
        <v>493</v>
      </c>
      <c r="B1470" s="524" t="s">
        <v>494</v>
      </c>
      <c r="C1470" s="537">
        <v>198980</v>
      </c>
    </row>
    <row r="1471" spans="1:3" x14ac:dyDescent="0.3">
      <c r="A1471" s="521" t="s">
        <v>495</v>
      </c>
      <c r="B1471" s="524" t="s">
        <v>496</v>
      </c>
      <c r="C1471" s="537">
        <v>15000</v>
      </c>
    </row>
    <row r="1472" spans="1:3" x14ac:dyDescent="0.3">
      <c r="A1472" s="521" t="s">
        <v>497</v>
      </c>
      <c r="B1472" s="524" t="s">
        <v>498</v>
      </c>
      <c r="C1472" s="537">
        <v>0</v>
      </c>
    </row>
    <row r="1473" spans="1:3" x14ac:dyDescent="0.3">
      <c r="A1473" s="523" t="s">
        <v>461</v>
      </c>
      <c r="B1473" s="523"/>
      <c r="C1473" s="537">
        <v>221980</v>
      </c>
    </row>
    <row r="1474" spans="1:3" x14ac:dyDescent="0.3">
      <c r="A1474" s="523" t="s">
        <v>703</v>
      </c>
      <c r="B1474" s="523"/>
      <c r="C1474" s="537">
        <v>221980</v>
      </c>
    </row>
    <row r="1475" spans="1:3" x14ac:dyDescent="0.3">
      <c r="A1475" s="522"/>
      <c r="B1475" s="539"/>
      <c r="C1475" s="538"/>
    </row>
    <row r="1476" spans="1:3" x14ac:dyDescent="0.3">
      <c r="A1476" s="523" t="s">
        <v>704</v>
      </c>
      <c r="B1476" s="523"/>
      <c r="C1476" s="537">
        <v>12867184</v>
      </c>
    </row>
    <row r="1477" spans="1:3" x14ac:dyDescent="0.3">
      <c r="A1477" s="522"/>
      <c r="B1477" s="539"/>
      <c r="C1477" s="538"/>
    </row>
    <row r="1478" spans="1:3" ht="31.2" x14ac:dyDescent="0.3">
      <c r="A1478" s="523" t="s">
        <v>705</v>
      </c>
      <c r="B1478" s="523"/>
      <c r="C1478" s="537">
        <v>31093319</v>
      </c>
    </row>
    <row r="1479" spans="1:3" x14ac:dyDescent="0.3">
      <c r="A1479" s="522"/>
      <c r="B1479" s="539"/>
      <c r="C1479" s="538"/>
    </row>
    <row r="1480" spans="1:3" x14ac:dyDescent="0.3">
      <c r="A1480" s="523" t="s">
        <v>625</v>
      </c>
      <c r="B1480" s="523"/>
      <c r="C1480" s="523"/>
    </row>
    <row r="1481" spans="1:3" x14ac:dyDescent="0.3">
      <c r="A1481" s="523" t="s">
        <v>706</v>
      </c>
      <c r="B1481" s="523"/>
      <c r="C1481" s="523"/>
    </row>
    <row r="1482" spans="1:3" x14ac:dyDescent="0.3">
      <c r="A1482" s="523" t="s">
        <v>707</v>
      </c>
      <c r="B1482" s="523"/>
      <c r="C1482" s="523"/>
    </row>
    <row r="1483" spans="1:3" x14ac:dyDescent="0.3">
      <c r="A1483" s="521" t="s">
        <v>487</v>
      </c>
      <c r="B1483" s="524" t="s">
        <v>488</v>
      </c>
      <c r="C1483" s="537">
        <v>57600</v>
      </c>
    </row>
    <row r="1484" spans="1:3" x14ac:dyDescent="0.3">
      <c r="A1484" s="521" t="s">
        <v>489</v>
      </c>
      <c r="B1484" s="524" t="s">
        <v>490</v>
      </c>
      <c r="C1484" s="537">
        <v>2500</v>
      </c>
    </row>
    <row r="1485" spans="1:3" x14ac:dyDescent="0.3">
      <c r="A1485" s="521" t="s">
        <v>491</v>
      </c>
      <c r="B1485" s="524" t="s">
        <v>492</v>
      </c>
      <c r="C1485" s="537">
        <v>5000</v>
      </c>
    </row>
    <row r="1486" spans="1:3" x14ac:dyDescent="0.3">
      <c r="A1486" s="521" t="s">
        <v>493</v>
      </c>
      <c r="B1486" s="524" t="s">
        <v>494</v>
      </c>
      <c r="C1486" s="537">
        <v>20100</v>
      </c>
    </row>
    <row r="1487" spans="1:3" x14ac:dyDescent="0.3">
      <c r="A1487" s="521" t="s">
        <v>495</v>
      </c>
      <c r="B1487" s="524" t="s">
        <v>496</v>
      </c>
      <c r="C1487" s="537">
        <v>30000</v>
      </c>
    </row>
    <row r="1488" spans="1:3" x14ac:dyDescent="0.3">
      <c r="A1488" s="521" t="s">
        <v>531</v>
      </c>
      <c r="B1488" s="524" t="s">
        <v>532</v>
      </c>
      <c r="C1488" s="537">
        <v>300</v>
      </c>
    </row>
    <row r="1489" spans="1:3" ht="31.2" x14ac:dyDescent="0.3">
      <c r="A1489" s="521" t="s">
        <v>533</v>
      </c>
      <c r="B1489" s="524" t="s">
        <v>534</v>
      </c>
      <c r="C1489" s="537">
        <v>300</v>
      </c>
    </row>
    <row r="1490" spans="1:3" x14ac:dyDescent="0.3">
      <c r="A1490" s="523" t="s">
        <v>461</v>
      </c>
      <c r="B1490" s="523"/>
      <c r="C1490" s="537">
        <v>57900</v>
      </c>
    </row>
    <row r="1491" spans="1:3" x14ac:dyDescent="0.3">
      <c r="A1491" s="522"/>
      <c r="B1491" s="524"/>
      <c r="C1491" s="538"/>
    </row>
    <row r="1492" spans="1:3" x14ac:dyDescent="0.3">
      <c r="A1492" s="523" t="s">
        <v>708</v>
      </c>
      <c r="B1492" s="523"/>
      <c r="C1492" s="537">
        <v>57900</v>
      </c>
    </row>
    <row r="1493" spans="1:3" x14ac:dyDescent="0.3">
      <c r="A1493" s="523" t="s">
        <v>709</v>
      </c>
      <c r="B1493" s="523"/>
      <c r="C1493" s="537">
        <v>57900</v>
      </c>
    </row>
    <row r="1494" spans="1:3" x14ac:dyDescent="0.3">
      <c r="A1494" s="522"/>
      <c r="B1494" s="539"/>
      <c r="C1494" s="538"/>
    </row>
    <row r="1495" spans="1:3" x14ac:dyDescent="0.3">
      <c r="A1495" s="523" t="s">
        <v>626</v>
      </c>
      <c r="B1495" s="523"/>
      <c r="C1495" s="523"/>
    </row>
    <row r="1496" spans="1:3" x14ac:dyDescent="0.3">
      <c r="A1496" s="523" t="s">
        <v>710</v>
      </c>
      <c r="B1496" s="523"/>
      <c r="C1496" s="523"/>
    </row>
    <row r="1497" spans="1:3" ht="31.2" x14ac:dyDescent="0.3">
      <c r="A1497" s="521" t="s">
        <v>464</v>
      </c>
      <c r="B1497" s="524" t="s">
        <v>377</v>
      </c>
      <c r="C1497" s="537">
        <v>404768</v>
      </c>
    </row>
    <row r="1498" spans="1:3" x14ac:dyDescent="0.3">
      <c r="A1498" s="521" t="s">
        <v>465</v>
      </c>
      <c r="B1498" s="524" t="s">
        <v>466</v>
      </c>
      <c r="C1498" s="537">
        <v>404768</v>
      </c>
    </row>
    <row r="1499" spans="1:3" x14ac:dyDescent="0.3">
      <c r="A1499" s="521" t="s">
        <v>457</v>
      </c>
      <c r="B1499" s="524" t="s">
        <v>458</v>
      </c>
      <c r="C1499" s="537">
        <v>43073</v>
      </c>
    </row>
    <row r="1500" spans="1:3" x14ac:dyDescent="0.3">
      <c r="A1500" s="521" t="s">
        <v>483</v>
      </c>
      <c r="B1500" s="524" t="s">
        <v>484</v>
      </c>
      <c r="C1500" s="537">
        <v>32923</v>
      </c>
    </row>
    <row r="1501" spans="1:3" ht="31.2" x14ac:dyDescent="0.3">
      <c r="A1501" s="521" t="s">
        <v>485</v>
      </c>
      <c r="B1501" s="524" t="s">
        <v>486</v>
      </c>
      <c r="C1501" s="537">
        <v>9434</v>
      </c>
    </row>
    <row r="1502" spans="1:3" x14ac:dyDescent="0.3">
      <c r="A1502" s="521" t="s">
        <v>571</v>
      </c>
      <c r="B1502" s="524" t="s">
        <v>572</v>
      </c>
      <c r="C1502" s="537">
        <v>600</v>
      </c>
    </row>
    <row r="1503" spans="1:3" x14ac:dyDescent="0.3">
      <c r="A1503" s="521" t="s">
        <v>549</v>
      </c>
      <c r="B1503" s="524" t="s">
        <v>550</v>
      </c>
      <c r="C1503" s="537">
        <v>116</v>
      </c>
    </row>
    <row r="1504" spans="1:3" x14ac:dyDescent="0.3">
      <c r="A1504" s="521" t="s">
        <v>469</v>
      </c>
      <c r="B1504" s="524" t="s">
        <v>470</v>
      </c>
      <c r="C1504" s="537">
        <v>77763</v>
      </c>
    </row>
    <row r="1505" spans="1:3" ht="31.2" x14ac:dyDescent="0.3">
      <c r="A1505" s="521" t="s">
        <v>471</v>
      </c>
      <c r="B1505" s="524" t="s">
        <v>472</v>
      </c>
      <c r="C1505" s="537">
        <v>48882</v>
      </c>
    </row>
    <row r="1506" spans="1:3" x14ac:dyDescent="0.3">
      <c r="A1506" s="521" t="s">
        <v>473</v>
      </c>
      <c r="B1506" s="524" t="s">
        <v>474</v>
      </c>
      <c r="C1506" s="537">
        <v>18756</v>
      </c>
    </row>
    <row r="1507" spans="1:3" x14ac:dyDescent="0.3">
      <c r="A1507" s="521" t="s">
        <v>475</v>
      </c>
      <c r="B1507" s="524" t="s">
        <v>476</v>
      </c>
      <c r="C1507" s="537">
        <v>10125</v>
      </c>
    </row>
    <row r="1508" spans="1:3" x14ac:dyDescent="0.3">
      <c r="A1508" s="521" t="s">
        <v>487</v>
      </c>
      <c r="B1508" s="524" t="s">
        <v>488</v>
      </c>
      <c r="C1508" s="537">
        <v>870713</v>
      </c>
    </row>
    <row r="1509" spans="1:3" x14ac:dyDescent="0.3">
      <c r="A1509" s="521" t="s">
        <v>559</v>
      </c>
      <c r="B1509" s="524" t="s">
        <v>560</v>
      </c>
      <c r="C1509" s="537">
        <v>300</v>
      </c>
    </row>
    <row r="1510" spans="1:3" x14ac:dyDescent="0.3">
      <c r="A1510" s="521" t="s">
        <v>512</v>
      </c>
      <c r="B1510" s="524" t="s">
        <v>513</v>
      </c>
      <c r="C1510" s="537">
        <v>4040</v>
      </c>
    </row>
    <row r="1511" spans="1:3" x14ac:dyDescent="0.3">
      <c r="A1511" s="521" t="s">
        <v>489</v>
      </c>
      <c r="B1511" s="524" t="s">
        <v>490</v>
      </c>
      <c r="C1511" s="537">
        <v>91234</v>
      </c>
    </row>
    <row r="1512" spans="1:3" x14ac:dyDescent="0.3">
      <c r="A1512" s="521" t="s">
        <v>491</v>
      </c>
      <c r="B1512" s="524" t="s">
        <v>492</v>
      </c>
      <c r="C1512" s="537">
        <v>246961</v>
      </c>
    </row>
    <row r="1513" spans="1:3" x14ac:dyDescent="0.3">
      <c r="A1513" s="521" t="s">
        <v>493</v>
      </c>
      <c r="B1513" s="524" t="s">
        <v>494</v>
      </c>
      <c r="C1513" s="537">
        <v>149860</v>
      </c>
    </row>
    <row r="1514" spans="1:3" x14ac:dyDescent="0.3">
      <c r="A1514" s="521" t="s">
        <v>495</v>
      </c>
      <c r="B1514" s="524" t="s">
        <v>496</v>
      </c>
      <c r="C1514" s="537">
        <v>17100</v>
      </c>
    </row>
    <row r="1515" spans="1:3" x14ac:dyDescent="0.3">
      <c r="A1515" s="521" t="s">
        <v>514</v>
      </c>
      <c r="B1515" s="524" t="s">
        <v>515</v>
      </c>
      <c r="C1515" s="537">
        <v>834</v>
      </c>
    </row>
    <row r="1516" spans="1:3" x14ac:dyDescent="0.3">
      <c r="A1516" s="521" t="s">
        <v>516</v>
      </c>
      <c r="B1516" s="524" t="s">
        <v>517</v>
      </c>
      <c r="C1516" s="537">
        <v>16146</v>
      </c>
    </row>
    <row r="1517" spans="1:3" x14ac:dyDescent="0.3">
      <c r="A1517" s="521" t="s">
        <v>573</v>
      </c>
      <c r="B1517" s="524" t="s">
        <v>574</v>
      </c>
      <c r="C1517" s="537">
        <v>1500</v>
      </c>
    </row>
    <row r="1518" spans="1:3" x14ac:dyDescent="0.3">
      <c r="A1518" s="521" t="s">
        <v>497</v>
      </c>
      <c r="B1518" s="524" t="s">
        <v>498</v>
      </c>
      <c r="C1518" s="537">
        <v>342738</v>
      </c>
    </row>
    <row r="1519" spans="1:3" x14ac:dyDescent="0.3">
      <c r="A1519" s="521" t="s">
        <v>531</v>
      </c>
      <c r="B1519" s="524" t="s">
        <v>532</v>
      </c>
      <c r="C1519" s="537">
        <v>5400</v>
      </c>
    </row>
    <row r="1520" spans="1:3" ht="31.2" x14ac:dyDescent="0.3">
      <c r="A1520" s="521" t="s">
        <v>575</v>
      </c>
      <c r="B1520" s="524" t="s">
        <v>576</v>
      </c>
      <c r="C1520" s="537">
        <v>100</v>
      </c>
    </row>
    <row r="1521" spans="1:3" ht="31.2" x14ac:dyDescent="0.3">
      <c r="A1521" s="521" t="s">
        <v>533</v>
      </c>
      <c r="B1521" s="524" t="s">
        <v>534</v>
      </c>
      <c r="C1521" s="537">
        <v>5300</v>
      </c>
    </row>
    <row r="1522" spans="1:3" x14ac:dyDescent="0.3">
      <c r="A1522" s="521" t="s">
        <v>590</v>
      </c>
      <c r="B1522" s="524" t="s">
        <v>591</v>
      </c>
      <c r="C1522" s="537">
        <v>16699</v>
      </c>
    </row>
    <row r="1523" spans="1:3" x14ac:dyDescent="0.3">
      <c r="A1523" s="521" t="s">
        <v>620</v>
      </c>
      <c r="B1523" s="524" t="s">
        <v>621</v>
      </c>
      <c r="C1523" s="537">
        <v>16699</v>
      </c>
    </row>
    <row r="1524" spans="1:3" x14ac:dyDescent="0.3">
      <c r="A1524" s="523" t="s">
        <v>461</v>
      </c>
      <c r="B1524" s="523"/>
      <c r="C1524" s="537">
        <v>1418416</v>
      </c>
    </row>
    <row r="1525" spans="1:3" x14ac:dyDescent="0.3">
      <c r="A1525" s="521" t="s">
        <v>632</v>
      </c>
      <c r="B1525" s="524" t="s">
        <v>344</v>
      </c>
      <c r="C1525" s="537">
        <v>400000</v>
      </c>
    </row>
    <row r="1526" spans="1:3" x14ac:dyDescent="0.3">
      <c r="A1526" s="523" t="s">
        <v>546</v>
      </c>
      <c r="B1526" s="523"/>
      <c r="C1526" s="537">
        <v>400000</v>
      </c>
    </row>
    <row r="1527" spans="1:3" x14ac:dyDescent="0.3">
      <c r="A1527" s="522"/>
      <c r="B1527" s="524"/>
      <c r="C1527" s="538"/>
    </row>
    <row r="1528" spans="1:3" x14ac:dyDescent="0.3">
      <c r="A1528" s="521" t="s">
        <v>501</v>
      </c>
      <c r="B1528" s="524" t="s">
        <v>502</v>
      </c>
      <c r="C1528" s="537">
        <v>7647</v>
      </c>
    </row>
    <row r="1529" spans="1:3" x14ac:dyDescent="0.3">
      <c r="A1529" s="521" t="s">
        <v>679</v>
      </c>
      <c r="B1529" s="524" t="s">
        <v>680</v>
      </c>
      <c r="C1529" s="537">
        <v>7647</v>
      </c>
    </row>
    <row r="1530" spans="1:3" x14ac:dyDescent="0.3">
      <c r="A1530" s="523" t="s">
        <v>505</v>
      </c>
      <c r="B1530" s="523"/>
      <c r="C1530" s="537">
        <v>7647</v>
      </c>
    </row>
    <row r="1531" spans="1:3" x14ac:dyDescent="0.3">
      <c r="A1531" s="523" t="s">
        <v>711</v>
      </c>
      <c r="B1531" s="523"/>
      <c r="C1531" s="537">
        <v>1826063</v>
      </c>
    </row>
    <row r="1532" spans="1:3" x14ac:dyDescent="0.3">
      <c r="A1532" s="522"/>
      <c r="B1532" s="539"/>
      <c r="C1532" s="538"/>
    </row>
    <row r="1533" spans="1:3" x14ac:dyDescent="0.3">
      <c r="A1533" s="523" t="s">
        <v>629</v>
      </c>
      <c r="B1533" s="523"/>
      <c r="C1533" s="537">
        <v>1826063</v>
      </c>
    </row>
    <row r="1534" spans="1:3" x14ac:dyDescent="0.3">
      <c r="A1534" s="522"/>
      <c r="B1534" s="539"/>
      <c r="C1534" s="538"/>
    </row>
    <row r="1535" spans="1:3" x14ac:dyDescent="0.3">
      <c r="A1535" s="523" t="s">
        <v>630</v>
      </c>
      <c r="B1535" s="523"/>
      <c r="C1535" s="523"/>
    </row>
    <row r="1536" spans="1:3" x14ac:dyDescent="0.3">
      <c r="A1536" s="523" t="s">
        <v>712</v>
      </c>
      <c r="B1536" s="523"/>
      <c r="C1536" s="523"/>
    </row>
    <row r="1537" spans="1:3" x14ac:dyDescent="0.3">
      <c r="A1537" s="521" t="s">
        <v>487</v>
      </c>
      <c r="B1537" s="524" t="s">
        <v>488</v>
      </c>
      <c r="C1537" s="537">
        <v>71500</v>
      </c>
    </row>
    <row r="1538" spans="1:3" x14ac:dyDescent="0.3">
      <c r="A1538" s="521" t="s">
        <v>489</v>
      </c>
      <c r="B1538" s="524" t="s">
        <v>490</v>
      </c>
      <c r="C1538" s="537">
        <v>1500</v>
      </c>
    </row>
    <row r="1539" spans="1:3" x14ac:dyDescent="0.3">
      <c r="A1539" s="521" t="s">
        <v>491</v>
      </c>
      <c r="B1539" s="524" t="s">
        <v>492</v>
      </c>
      <c r="C1539" s="537">
        <v>30000</v>
      </c>
    </row>
    <row r="1540" spans="1:3" x14ac:dyDescent="0.3">
      <c r="A1540" s="521" t="s">
        <v>493</v>
      </c>
      <c r="B1540" s="524" t="s">
        <v>494</v>
      </c>
      <c r="C1540" s="537">
        <v>40000</v>
      </c>
    </row>
    <row r="1541" spans="1:3" x14ac:dyDescent="0.3">
      <c r="A1541" s="523" t="s">
        <v>461</v>
      </c>
      <c r="B1541" s="523"/>
      <c r="C1541" s="537">
        <v>71500</v>
      </c>
    </row>
    <row r="1542" spans="1:3" x14ac:dyDescent="0.3">
      <c r="A1542" s="522"/>
      <c r="B1542" s="524"/>
      <c r="C1542" s="538"/>
    </row>
    <row r="1543" spans="1:3" x14ac:dyDescent="0.3">
      <c r="A1543" s="521" t="s">
        <v>501</v>
      </c>
      <c r="B1543" s="524" t="s">
        <v>502</v>
      </c>
      <c r="C1543" s="537">
        <v>13200</v>
      </c>
    </row>
    <row r="1544" spans="1:3" x14ac:dyDescent="0.3">
      <c r="A1544" s="521" t="s">
        <v>503</v>
      </c>
      <c r="B1544" s="524" t="s">
        <v>504</v>
      </c>
      <c r="C1544" s="537">
        <v>13200</v>
      </c>
    </row>
    <row r="1545" spans="1:3" x14ac:dyDescent="0.3">
      <c r="A1545" s="523" t="s">
        <v>505</v>
      </c>
      <c r="B1545" s="523"/>
      <c r="C1545" s="537">
        <v>13200</v>
      </c>
    </row>
    <row r="1546" spans="1:3" x14ac:dyDescent="0.3">
      <c r="A1546" s="522"/>
      <c r="B1546" s="524"/>
      <c r="C1546" s="538"/>
    </row>
    <row r="1547" spans="1:3" x14ac:dyDescent="0.3">
      <c r="A1547" s="523" t="s">
        <v>713</v>
      </c>
      <c r="B1547" s="523"/>
      <c r="C1547" s="537">
        <v>84700</v>
      </c>
    </row>
    <row r="1548" spans="1:3" x14ac:dyDescent="0.3">
      <c r="A1548" s="522"/>
      <c r="B1548" s="539"/>
      <c r="C1548" s="538"/>
    </row>
    <row r="1549" spans="1:3" x14ac:dyDescent="0.3">
      <c r="A1549" s="523" t="s">
        <v>714</v>
      </c>
      <c r="B1549" s="523"/>
      <c r="C1549" s="523"/>
    </row>
    <row r="1550" spans="1:3" ht="31.2" x14ac:dyDescent="0.3">
      <c r="A1550" s="521" t="s">
        <v>464</v>
      </c>
      <c r="B1550" s="524" t="s">
        <v>377</v>
      </c>
      <c r="C1550" s="537">
        <v>315000</v>
      </c>
    </row>
    <row r="1551" spans="1:3" x14ac:dyDescent="0.3">
      <c r="A1551" s="521" t="s">
        <v>465</v>
      </c>
      <c r="B1551" s="524" t="s">
        <v>466</v>
      </c>
      <c r="C1551" s="537">
        <v>315000</v>
      </c>
    </row>
    <row r="1552" spans="1:3" x14ac:dyDescent="0.3">
      <c r="A1552" s="521" t="s">
        <v>457</v>
      </c>
      <c r="B1552" s="524" t="s">
        <v>458</v>
      </c>
      <c r="C1552" s="537">
        <v>11443</v>
      </c>
    </row>
    <row r="1553" spans="1:3" x14ac:dyDescent="0.3">
      <c r="A1553" s="521" t="s">
        <v>483</v>
      </c>
      <c r="B1553" s="524" t="s">
        <v>484</v>
      </c>
      <c r="C1553" s="537">
        <v>2000</v>
      </c>
    </row>
    <row r="1554" spans="1:3" ht="31.2" x14ac:dyDescent="0.3">
      <c r="A1554" s="521" t="s">
        <v>485</v>
      </c>
      <c r="B1554" s="524" t="s">
        <v>486</v>
      </c>
      <c r="C1554" s="537">
        <v>9443</v>
      </c>
    </row>
    <row r="1555" spans="1:3" x14ac:dyDescent="0.3">
      <c r="A1555" s="521" t="s">
        <v>469</v>
      </c>
      <c r="B1555" s="524" t="s">
        <v>470</v>
      </c>
      <c r="C1555" s="537">
        <v>95335</v>
      </c>
    </row>
    <row r="1556" spans="1:3" ht="31.2" x14ac:dyDescent="0.3">
      <c r="A1556" s="521" t="s">
        <v>471</v>
      </c>
      <c r="B1556" s="524" t="s">
        <v>472</v>
      </c>
      <c r="C1556" s="537">
        <v>63665</v>
      </c>
    </row>
    <row r="1557" spans="1:3" x14ac:dyDescent="0.3">
      <c r="A1557" s="521" t="s">
        <v>473</v>
      </c>
      <c r="B1557" s="524" t="s">
        <v>474</v>
      </c>
      <c r="C1557" s="537">
        <v>15669</v>
      </c>
    </row>
    <row r="1558" spans="1:3" x14ac:dyDescent="0.3">
      <c r="A1558" s="521" t="s">
        <v>475</v>
      </c>
      <c r="B1558" s="524" t="s">
        <v>476</v>
      </c>
      <c r="C1558" s="537">
        <v>16001</v>
      </c>
    </row>
    <row r="1559" spans="1:3" x14ac:dyDescent="0.3">
      <c r="A1559" s="521" t="s">
        <v>487</v>
      </c>
      <c r="B1559" s="524" t="s">
        <v>488</v>
      </c>
      <c r="C1559" s="537">
        <v>11000</v>
      </c>
    </row>
    <row r="1560" spans="1:3" x14ac:dyDescent="0.3">
      <c r="A1560" s="521" t="s">
        <v>512</v>
      </c>
      <c r="B1560" s="524" t="s">
        <v>513</v>
      </c>
      <c r="C1560" s="537">
        <v>6250</v>
      </c>
    </row>
    <row r="1561" spans="1:3" x14ac:dyDescent="0.3">
      <c r="A1561" s="521" t="s">
        <v>489</v>
      </c>
      <c r="B1561" s="524" t="s">
        <v>490</v>
      </c>
      <c r="C1561" s="537">
        <v>2000</v>
      </c>
    </row>
    <row r="1562" spans="1:3" x14ac:dyDescent="0.3">
      <c r="A1562" s="521" t="s">
        <v>493</v>
      </c>
      <c r="B1562" s="524" t="s">
        <v>494</v>
      </c>
      <c r="C1562" s="537">
        <v>2000</v>
      </c>
    </row>
    <row r="1563" spans="1:3" x14ac:dyDescent="0.3">
      <c r="A1563" s="521" t="s">
        <v>514</v>
      </c>
      <c r="B1563" s="524" t="s">
        <v>515</v>
      </c>
      <c r="C1563" s="537">
        <v>300</v>
      </c>
    </row>
    <row r="1564" spans="1:3" x14ac:dyDescent="0.3">
      <c r="A1564" s="521" t="s">
        <v>516</v>
      </c>
      <c r="B1564" s="524" t="s">
        <v>517</v>
      </c>
      <c r="C1564" s="537">
        <v>450</v>
      </c>
    </row>
    <row r="1565" spans="1:3" x14ac:dyDescent="0.3">
      <c r="A1565" s="523" t="s">
        <v>461</v>
      </c>
      <c r="B1565" s="523"/>
      <c r="C1565" s="537">
        <v>432778</v>
      </c>
    </row>
    <row r="1566" spans="1:3" x14ac:dyDescent="0.3">
      <c r="A1566" s="522"/>
      <c r="B1566" s="524"/>
      <c r="C1566" s="538"/>
    </row>
    <row r="1567" spans="1:3" x14ac:dyDescent="0.3">
      <c r="A1567" s="523" t="s">
        <v>715</v>
      </c>
      <c r="B1567" s="523"/>
      <c r="C1567" s="537">
        <v>432778</v>
      </c>
    </row>
    <row r="1568" spans="1:3" x14ac:dyDescent="0.3">
      <c r="A1568" s="522"/>
      <c r="B1568" s="539"/>
      <c r="C1568" s="538"/>
    </row>
    <row r="1569" spans="1:3" x14ac:dyDescent="0.3">
      <c r="A1569" s="523" t="s">
        <v>716</v>
      </c>
      <c r="B1569" s="523"/>
      <c r="C1569" s="523"/>
    </row>
    <row r="1570" spans="1:3" ht="31.2" x14ac:dyDescent="0.3">
      <c r="A1570" s="521" t="s">
        <v>464</v>
      </c>
      <c r="B1570" s="524" t="s">
        <v>377</v>
      </c>
      <c r="C1570" s="537">
        <v>226836</v>
      </c>
    </row>
    <row r="1571" spans="1:3" x14ac:dyDescent="0.3">
      <c r="A1571" s="521" t="s">
        <v>465</v>
      </c>
      <c r="B1571" s="524" t="s">
        <v>466</v>
      </c>
      <c r="C1571" s="537">
        <v>226836</v>
      </c>
    </row>
    <row r="1572" spans="1:3" x14ac:dyDescent="0.3">
      <c r="A1572" s="521" t="s">
        <v>457</v>
      </c>
      <c r="B1572" s="524" t="s">
        <v>458</v>
      </c>
      <c r="C1572" s="537">
        <v>15763</v>
      </c>
    </row>
    <row r="1573" spans="1:3" x14ac:dyDescent="0.3">
      <c r="A1573" s="521" t="s">
        <v>483</v>
      </c>
      <c r="B1573" s="524" t="s">
        <v>484</v>
      </c>
      <c r="C1573" s="537">
        <v>5040</v>
      </c>
    </row>
    <row r="1574" spans="1:3" ht="31.2" x14ac:dyDescent="0.3">
      <c r="A1574" s="521" t="s">
        <v>485</v>
      </c>
      <c r="B1574" s="524" t="s">
        <v>486</v>
      </c>
      <c r="C1574" s="537">
        <v>8223</v>
      </c>
    </row>
    <row r="1575" spans="1:3" x14ac:dyDescent="0.3">
      <c r="A1575" s="521" t="s">
        <v>571</v>
      </c>
      <c r="B1575" s="524" t="s">
        <v>572</v>
      </c>
      <c r="C1575" s="537">
        <v>2500</v>
      </c>
    </row>
    <row r="1576" spans="1:3" x14ac:dyDescent="0.3">
      <c r="A1576" s="521" t="s">
        <v>469</v>
      </c>
      <c r="B1576" s="524" t="s">
        <v>470</v>
      </c>
      <c r="C1576" s="537">
        <v>44688</v>
      </c>
    </row>
    <row r="1577" spans="1:3" ht="31.2" x14ac:dyDescent="0.3">
      <c r="A1577" s="521" t="s">
        <v>471</v>
      </c>
      <c r="B1577" s="524" t="s">
        <v>472</v>
      </c>
      <c r="C1577" s="537">
        <v>26832</v>
      </c>
    </row>
    <row r="1578" spans="1:3" x14ac:dyDescent="0.3">
      <c r="A1578" s="521" t="s">
        <v>473</v>
      </c>
      <c r="B1578" s="524" t="s">
        <v>474</v>
      </c>
      <c r="C1578" s="537">
        <v>11280</v>
      </c>
    </row>
    <row r="1579" spans="1:3" x14ac:dyDescent="0.3">
      <c r="A1579" s="521" t="s">
        <v>475</v>
      </c>
      <c r="B1579" s="524" t="s">
        <v>476</v>
      </c>
      <c r="C1579" s="537">
        <v>6576</v>
      </c>
    </row>
    <row r="1580" spans="1:3" x14ac:dyDescent="0.3">
      <c r="A1580" s="521" t="s">
        <v>487</v>
      </c>
      <c r="B1580" s="524" t="s">
        <v>488</v>
      </c>
      <c r="C1580" s="537">
        <v>135190</v>
      </c>
    </row>
    <row r="1581" spans="1:3" x14ac:dyDescent="0.3">
      <c r="A1581" s="521" t="s">
        <v>512</v>
      </c>
      <c r="B1581" s="524" t="s">
        <v>513</v>
      </c>
      <c r="C1581" s="537">
        <v>600</v>
      </c>
    </row>
    <row r="1582" spans="1:3" x14ac:dyDescent="0.3">
      <c r="A1582" s="521" t="s">
        <v>489</v>
      </c>
      <c r="B1582" s="524" t="s">
        <v>490</v>
      </c>
      <c r="C1582" s="537">
        <v>9290</v>
      </c>
    </row>
    <row r="1583" spans="1:3" x14ac:dyDescent="0.3">
      <c r="A1583" s="521" t="s">
        <v>491</v>
      </c>
      <c r="B1583" s="524" t="s">
        <v>492</v>
      </c>
      <c r="C1583" s="537">
        <v>22412</v>
      </c>
    </row>
    <row r="1584" spans="1:3" x14ac:dyDescent="0.3">
      <c r="A1584" s="521" t="s">
        <v>493</v>
      </c>
      <c r="B1584" s="524" t="s">
        <v>494</v>
      </c>
      <c r="C1584" s="537">
        <v>101088</v>
      </c>
    </row>
    <row r="1585" spans="1:3" x14ac:dyDescent="0.3">
      <c r="A1585" s="521" t="s">
        <v>514</v>
      </c>
      <c r="B1585" s="524" t="s">
        <v>515</v>
      </c>
      <c r="C1585" s="537">
        <v>1000</v>
      </c>
    </row>
    <row r="1586" spans="1:3" x14ac:dyDescent="0.3">
      <c r="A1586" s="521" t="s">
        <v>516</v>
      </c>
      <c r="B1586" s="524" t="s">
        <v>517</v>
      </c>
      <c r="C1586" s="537">
        <v>800</v>
      </c>
    </row>
    <row r="1587" spans="1:3" x14ac:dyDescent="0.3">
      <c r="A1587" s="521" t="s">
        <v>531</v>
      </c>
      <c r="B1587" s="524" t="s">
        <v>532</v>
      </c>
      <c r="C1587" s="537">
        <v>3951</v>
      </c>
    </row>
    <row r="1588" spans="1:3" ht="31.2" x14ac:dyDescent="0.3">
      <c r="A1588" s="521" t="s">
        <v>575</v>
      </c>
      <c r="B1588" s="524" t="s">
        <v>576</v>
      </c>
      <c r="C1588" s="537">
        <v>2725</v>
      </c>
    </row>
    <row r="1589" spans="1:3" ht="31.2" x14ac:dyDescent="0.3">
      <c r="A1589" s="521" t="s">
        <v>533</v>
      </c>
      <c r="B1589" s="524" t="s">
        <v>534</v>
      </c>
      <c r="C1589" s="537">
        <v>1226</v>
      </c>
    </row>
    <row r="1590" spans="1:3" x14ac:dyDescent="0.3">
      <c r="A1590" s="523" t="s">
        <v>461</v>
      </c>
      <c r="B1590" s="523"/>
      <c r="C1590" s="537">
        <v>426428</v>
      </c>
    </row>
    <row r="1591" spans="1:3" x14ac:dyDescent="0.3">
      <c r="A1591" s="522"/>
      <c r="B1591" s="524"/>
      <c r="C1591" s="538"/>
    </row>
    <row r="1592" spans="1:3" x14ac:dyDescent="0.3">
      <c r="A1592" s="521" t="s">
        <v>501</v>
      </c>
      <c r="B1592" s="524" t="s">
        <v>502</v>
      </c>
      <c r="C1592" s="537">
        <v>4987</v>
      </c>
    </row>
    <row r="1593" spans="1:3" x14ac:dyDescent="0.3">
      <c r="A1593" s="521" t="s">
        <v>577</v>
      </c>
      <c r="B1593" s="524" t="s">
        <v>578</v>
      </c>
      <c r="C1593" s="537">
        <v>2999</v>
      </c>
    </row>
    <row r="1594" spans="1:3" x14ac:dyDescent="0.3">
      <c r="A1594" s="521" t="s">
        <v>503</v>
      </c>
      <c r="B1594" s="524" t="s">
        <v>504</v>
      </c>
      <c r="C1594" s="537">
        <v>1988</v>
      </c>
    </row>
    <row r="1595" spans="1:3" x14ac:dyDescent="0.3">
      <c r="A1595" s="523" t="s">
        <v>505</v>
      </c>
      <c r="B1595" s="523"/>
      <c r="C1595" s="537">
        <v>4987</v>
      </c>
    </row>
    <row r="1596" spans="1:3" x14ac:dyDescent="0.3">
      <c r="A1596" s="523" t="s">
        <v>717</v>
      </c>
      <c r="B1596" s="523"/>
      <c r="C1596" s="537">
        <v>431415</v>
      </c>
    </row>
    <row r="1597" spans="1:3" x14ac:dyDescent="0.3">
      <c r="A1597" s="522"/>
      <c r="B1597" s="539"/>
      <c r="C1597" s="538"/>
    </row>
    <row r="1598" spans="1:3" x14ac:dyDescent="0.3">
      <c r="A1598" s="523" t="s">
        <v>718</v>
      </c>
      <c r="B1598" s="523"/>
      <c r="C1598" s="523"/>
    </row>
    <row r="1599" spans="1:3" x14ac:dyDescent="0.3">
      <c r="A1599" s="521" t="s">
        <v>590</v>
      </c>
      <c r="B1599" s="524" t="s">
        <v>591</v>
      </c>
      <c r="C1599" s="537">
        <v>21400</v>
      </c>
    </row>
    <row r="1600" spans="1:3" x14ac:dyDescent="0.3">
      <c r="A1600" s="521" t="s">
        <v>663</v>
      </c>
      <c r="B1600" s="524" t="s">
        <v>664</v>
      </c>
      <c r="C1600" s="537">
        <v>21400</v>
      </c>
    </row>
    <row r="1601" spans="1:3" x14ac:dyDescent="0.3">
      <c r="A1601" s="523" t="s">
        <v>461</v>
      </c>
      <c r="B1601" s="523"/>
      <c r="C1601" s="537">
        <v>21400</v>
      </c>
    </row>
    <row r="1602" spans="1:3" x14ac:dyDescent="0.3">
      <c r="A1602" s="523" t="s">
        <v>719</v>
      </c>
      <c r="B1602" s="523"/>
      <c r="C1602" s="537">
        <v>21400</v>
      </c>
    </row>
    <row r="1603" spans="1:3" x14ac:dyDescent="0.3">
      <c r="A1603" s="522"/>
      <c r="B1603" s="539"/>
      <c r="C1603" s="538"/>
    </row>
    <row r="1604" spans="1:3" x14ac:dyDescent="0.3">
      <c r="A1604" s="523" t="s">
        <v>644</v>
      </c>
      <c r="B1604" s="523"/>
      <c r="C1604" s="523"/>
    </row>
    <row r="1605" spans="1:3" ht="31.2" x14ac:dyDescent="0.3">
      <c r="A1605" s="521" t="s">
        <v>464</v>
      </c>
      <c r="B1605" s="524" t="s">
        <v>377</v>
      </c>
      <c r="C1605" s="537">
        <v>488970</v>
      </c>
    </row>
    <row r="1606" spans="1:3" x14ac:dyDescent="0.3">
      <c r="A1606" s="521" t="s">
        <v>465</v>
      </c>
      <c r="B1606" s="524" t="s">
        <v>466</v>
      </c>
      <c r="C1606" s="537">
        <v>488970</v>
      </c>
    </row>
    <row r="1607" spans="1:3" x14ac:dyDescent="0.3">
      <c r="A1607" s="521" t="s">
        <v>457</v>
      </c>
      <c r="B1607" s="524" t="s">
        <v>458</v>
      </c>
      <c r="C1607" s="537">
        <v>115905</v>
      </c>
    </row>
    <row r="1608" spans="1:3" x14ac:dyDescent="0.3">
      <c r="A1608" s="521" t="s">
        <v>483</v>
      </c>
      <c r="B1608" s="524" t="s">
        <v>484</v>
      </c>
      <c r="C1608" s="537">
        <v>93350</v>
      </c>
    </row>
    <row r="1609" spans="1:3" ht="31.2" x14ac:dyDescent="0.3">
      <c r="A1609" s="521" t="s">
        <v>485</v>
      </c>
      <c r="B1609" s="524" t="s">
        <v>486</v>
      </c>
      <c r="C1609" s="537">
        <v>14955</v>
      </c>
    </row>
    <row r="1610" spans="1:3" x14ac:dyDescent="0.3">
      <c r="A1610" s="521" t="s">
        <v>571</v>
      </c>
      <c r="B1610" s="524" t="s">
        <v>572</v>
      </c>
      <c r="C1610" s="537">
        <v>7600</v>
      </c>
    </row>
    <row r="1611" spans="1:3" x14ac:dyDescent="0.3">
      <c r="A1611" s="521" t="s">
        <v>469</v>
      </c>
      <c r="B1611" s="524" t="s">
        <v>470</v>
      </c>
      <c r="C1611" s="537">
        <v>111246</v>
      </c>
    </row>
    <row r="1612" spans="1:3" ht="31.2" x14ac:dyDescent="0.3">
      <c r="A1612" s="521" t="s">
        <v>471</v>
      </c>
      <c r="B1612" s="524" t="s">
        <v>472</v>
      </c>
      <c r="C1612" s="537">
        <v>66783</v>
      </c>
    </row>
    <row r="1613" spans="1:3" x14ac:dyDescent="0.3">
      <c r="A1613" s="521" t="s">
        <v>473</v>
      </c>
      <c r="B1613" s="524" t="s">
        <v>474</v>
      </c>
      <c r="C1613" s="537">
        <v>28669</v>
      </c>
    </row>
    <row r="1614" spans="1:3" x14ac:dyDescent="0.3">
      <c r="A1614" s="521" t="s">
        <v>475</v>
      </c>
      <c r="B1614" s="524" t="s">
        <v>476</v>
      </c>
      <c r="C1614" s="537">
        <v>15794</v>
      </c>
    </row>
    <row r="1615" spans="1:3" x14ac:dyDescent="0.3">
      <c r="A1615" s="521" t="s">
        <v>487</v>
      </c>
      <c r="B1615" s="524" t="s">
        <v>488</v>
      </c>
      <c r="C1615" s="537">
        <v>1424256</v>
      </c>
    </row>
    <row r="1616" spans="1:3" x14ac:dyDescent="0.3">
      <c r="A1616" s="521" t="s">
        <v>512</v>
      </c>
      <c r="B1616" s="524" t="s">
        <v>513</v>
      </c>
      <c r="C1616" s="537">
        <v>2250</v>
      </c>
    </row>
    <row r="1617" spans="1:3" x14ac:dyDescent="0.3">
      <c r="A1617" s="521" t="s">
        <v>489</v>
      </c>
      <c r="B1617" s="524" t="s">
        <v>490</v>
      </c>
      <c r="C1617" s="537">
        <v>115300</v>
      </c>
    </row>
    <row r="1618" spans="1:3" x14ac:dyDescent="0.3">
      <c r="A1618" s="521" t="s">
        <v>491</v>
      </c>
      <c r="B1618" s="524" t="s">
        <v>492</v>
      </c>
      <c r="C1618" s="537">
        <v>140000</v>
      </c>
    </row>
    <row r="1619" spans="1:3" x14ac:dyDescent="0.3">
      <c r="A1619" s="521" t="s">
        <v>493</v>
      </c>
      <c r="B1619" s="524" t="s">
        <v>494</v>
      </c>
      <c r="C1619" s="537">
        <v>1147306</v>
      </c>
    </row>
    <row r="1620" spans="1:3" x14ac:dyDescent="0.3">
      <c r="A1620" s="521" t="s">
        <v>495</v>
      </c>
      <c r="B1620" s="524" t="s">
        <v>496</v>
      </c>
      <c r="C1620" s="537">
        <v>6500</v>
      </c>
    </row>
    <row r="1621" spans="1:3" x14ac:dyDescent="0.3">
      <c r="A1621" s="521" t="s">
        <v>514</v>
      </c>
      <c r="B1621" s="524" t="s">
        <v>515</v>
      </c>
      <c r="C1621" s="537">
        <v>2100</v>
      </c>
    </row>
    <row r="1622" spans="1:3" x14ac:dyDescent="0.3">
      <c r="A1622" s="521" t="s">
        <v>516</v>
      </c>
      <c r="B1622" s="524" t="s">
        <v>517</v>
      </c>
      <c r="C1622" s="537">
        <v>10800</v>
      </c>
    </row>
    <row r="1623" spans="1:3" x14ac:dyDescent="0.3">
      <c r="A1623" s="521" t="s">
        <v>531</v>
      </c>
      <c r="B1623" s="524" t="s">
        <v>532</v>
      </c>
      <c r="C1623" s="537">
        <v>29022</v>
      </c>
    </row>
    <row r="1624" spans="1:3" ht="31.2" x14ac:dyDescent="0.3">
      <c r="A1624" s="521" t="s">
        <v>575</v>
      </c>
      <c r="B1624" s="524" t="s">
        <v>576</v>
      </c>
      <c r="C1624" s="537">
        <v>87</v>
      </c>
    </row>
    <row r="1625" spans="1:3" ht="31.2" x14ac:dyDescent="0.3">
      <c r="A1625" s="521" t="s">
        <v>533</v>
      </c>
      <c r="B1625" s="524" t="s">
        <v>534</v>
      </c>
      <c r="C1625" s="537">
        <v>28935</v>
      </c>
    </row>
    <row r="1626" spans="1:3" x14ac:dyDescent="0.3">
      <c r="A1626" s="523" t="s">
        <v>461</v>
      </c>
      <c r="B1626" s="523"/>
      <c r="C1626" s="537">
        <v>2169399</v>
      </c>
    </row>
    <row r="1627" spans="1:3" x14ac:dyDescent="0.3">
      <c r="A1627" s="522"/>
      <c r="B1627" s="524"/>
      <c r="C1627" s="538"/>
    </row>
    <row r="1628" spans="1:3" x14ac:dyDescent="0.3">
      <c r="A1628" s="521" t="s">
        <v>499</v>
      </c>
      <c r="B1628" s="524" t="s">
        <v>500</v>
      </c>
      <c r="C1628" s="537">
        <v>85631</v>
      </c>
    </row>
    <row r="1629" spans="1:3" x14ac:dyDescent="0.3">
      <c r="A1629" s="521" t="s">
        <v>501</v>
      </c>
      <c r="B1629" s="524" t="s">
        <v>502</v>
      </c>
      <c r="C1629" s="537">
        <v>55982</v>
      </c>
    </row>
    <row r="1630" spans="1:3" x14ac:dyDescent="0.3">
      <c r="A1630" s="521" t="s">
        <v>577</v>
      </c>
      <c r="B1630" s="524" t="s">
        <v>578</v>
      </c>
      <c r="C1630" s="537">
        <v>7169</v>
      </c>
    </row>
    <row r="1631" spans="1:3" x14ac:dyDescent="0.3">
      <c r="A1631" s="521" t="s">
        <v>503</v>
      </c>
      <c r="B1631" s="524" t="s">
        <v>504</v>
      </c>
      <c r="C1631" s="537">
        <v>15532</v>
      </c>
    </row>
    <row r="1632" spans="1:3" x14ac:dyDescent="0.3">
      <c r="A1632" s="521" t="s">
        <v>645</v>
      </c>
      <c r="B1632" s="524" t="s">
        <v>646</v>
      </c>
      <c r="C1632" s="537">
        <v>33281</v>
      </c>
    </row>
    <row r="1633" spans="1:3" x14ac:dyDescent="0.3">
      <c r="A1633" s="523" t="s">
        <v>505</v>
      </c>
      <c r="B1633" s="523"/>
      <c r="C1633" s="537">
        <v>141613</v>
      </c>
    </row>
    <row r="1634" spans="1:3" x14ac:dyDescent="0.3">
      <c r="A1634" s="523" t="s">
        <v>647</v>
      </c>
      <c r="B1634" s="523"/>
      <c r="C1634" s="537">
        <v>2311012</v>
      </c>
    </row>
    <row r="1635" spans="1:3" s="473" customFormat="1" x14ac:dyDescent="0.3">
      <c r="A1635" s="523" t="s">
        <v>648</v>
      </c>
      <c r="B1635" s="523"/>
      <c r="C1635" s="537">
        <v>3281305</v>
      </c>
    </row>
    <row r="1636" spans="1:3" x14ac:dyDescent="0.3">
      <c r="A1636" s="522"/>
      <c r="B1636" s="539"/>
      <c r="C1636" s="538"/>
    </row>
    <row r="1637" spans="1:3" ht="31.2" x14ac:dyDescent="0.3">
      <c r="A1637" s="523" t="s">
        <v>649</v>
      </c>
      <c r="B1637" s="523"/>
      <c r="C1637" s="537">
        <v>5165268</v>
      </c>
    </row>
    <row r="1638" spans="1:3" x14ac:dyDescent="0.3">
      <c r="A1638" s="522"/>
      <c r="B1638" s="539"/>
      <c r="C1638" s="538"/>
    </row>
    <row r="1639" spans="1:3" x14ac:dyDescent="0.3">
      <c r="A1639" s="523" t="s">
        <v>650</v>
      </c>
      <c r="B1639" s="523"/>
      <c r="C1639" s="523"/>
    </row>
    <row r="1640" spans="1:3" x14ac:dyDescent="0.3">
      <c r="A1640" s="523" t="s">
        <v>720</v>
      </c>
      <c r="B1640" s="523"/>
      <c r="C1640" s="523"/>
    </row>
    <row r="1641" spans="1:3" x14ac:dyDescent="0.3">
      <c r="A1641" s="523" t="s">
        <v>721</v>
      </c>
      <c r="B1641" s="523"/>
      <c r="C1641" s="523"/>
    </row>
    <row r="1642" spans="1:3" ht="31.2" x14ac:dyDescent="0.3">
      <c r="A1642" s="521" t="s">
        <v>464</v>
      </c>
      <c r="B1642" s="524" t="s">
        <v>377</v>
      </c>
      <c r="C1642" s="537">
        <v>102224</v>
      </c>
    </row>
    <row r="1643" spans="1:3" x14ac:dyDescent="0.3">
      <c r="A1643" s="521" t="s">
        <v>465</v>
      </c>
      <c r="B1643" s="524" t="s">
        <v>466</v>
      </c>
      <c r="C1643" s="537">
        <v>102224</v>
      </c>
    </row>
    <row r="1644" spans="1:3" x14ac:dyDescent="0.3">
      <c r="A1644" s="521" t="s">
        <v>457</v>
      </c>
      <c r="B1644" s="524" t="s">
        <v>458</v>
      </c>
      <c r="C1644" s="537">
        <v>2971</v>
      </c>
    </row>
    <row r="1645" spans="1:3" ht="31.2" x14ac:dyDescent="0.3">
      <c r="A1645" s="521" t="s">
        <v>485</v>
      </c>
      <c r="B1645" s="524" t="s">
        <v>486</v>
      </c>
      <c r="C1645" s="537">
        <v>2971</v>
      </c>
    </row>
    <row r="1646" spans="1:3" x14ac:dyDescent="0.3">
      <c r="A1646" s="521" t="s">
        <v>469</v>
      </c>
      <c r="B1646" s="524" t="s">
        <v>470</v>
      </c>
      <c r="C1646" s="537">
        <v>19647</v>
      </c>
    </row>
    <row r="1647" spans="1:3" ht="31.2" x14ac:dyDescent="0.3">
      <c r="A1647" s="521" t="s">
        <v>471</v>
      </c>
      <c r="B1647" s="524" t="s">
        <v>472</v>
      </c>
      <c r="C1647" s="537">
        <v>11878</v>
      </c>
    </row>
    <row r="1648" spans="1:3" x14ac:dyDescent="0.3">
      <c r="A1648" s="521" t="s">
        <v>473</v>
      </c>
      <c r="B1648" s="524" t="s">
        <v>474</v>
      </c>
      <c r="C1648" s="537">
        <v>4907</v>
      </c>
    </row>
    <row r="1649" spans="1:3" x14ac:dyDescent="0.3">
      <c r="A1649" s="521" t="s">
        <v>475</v>
      </c>
      <c r="B1649" s="524" t="s">
        <v>476</v>
      </c>
      <c r="C1649" s="537">
        <v>2862</v>
      </c>
    </row>
    <row r="1650" spans="1:3" x14ac:dyDescent="0.3">
      <c r="A1650" s="521" t="s">
        <v>487</v>
      </c>
      <c r="B1650" s="524" t="s">
        <v>488</v>
      </c>
      <c r="C1650" s="537">
        <v>178879</v>
      </c>
    </row>
    <row r="1651" spans="1:3" x14ac:dyDescent="0.3">
      <c r="A1651" s="521" t="s">
        <v>512</v>
      </c>
      <c r="B1651" s="524" t="s">
        <v>513</v>
      </c>
      <c r="C1651" s="537">
        <v>10600</v>
      </c>
    </row>
    <row r="1652" spans="1:3" x14ac:dyDescent="0.3">
      <c r="A1652" s="521" t="s">
        <v>489</v>
      </c>
      <c r="B1652" s="524" t="s">
        <v>490</v>
      </c>
      <c r="C1652" s="537">
        <v>10250</v>
      </c>
    </row>
    <row r="1653" spans="1:3" x14ac:dyDescent="0.3">
      <c r="A1653" s="521" t="s">
        <v>491</v>
      </c>
      <c r="B1653" s="524" t="s">
        <v>492</v>
      </c>
      <c r="C1653" s="537">
        <v>14900</v>
      </c>
    </row>
    <row r="1654" spans="1:3" x14ac:dyDescent="0.3">
      <c r="A1654" s="521" t="s">
        <v>493</v>
      </c>
      <c r="B1654" s="524" t="s">
        <v>494</v>
      </c>
      <c r="C1654" s="537">
        <v>133629</v>
      </c>
    </row>
    <row r="1655" spans="1:3" x14ac:dyDescent="0.3">
      <c r="A1655" s="521" t="s">
        <v>516</v>
      </c>
      <c r="B1655" s="524" t="s">
        <v>517</v>
      </c>
      <c r="C1655" s="537">
        <v>9500</v>
      </c>
    </row>
    <row r="1656" spans="1:3" x14ac:dyDescent="0.3">
      <c r="A1656" s="521" t="s">
        <v>531</v>
      </c>
      <c r="B1656" s="524" t="s">
        <v>532</v>
      </c>
      <c r="C1656" s="537">
        <v>1340</v>
      </c>
    </row>
    <row r="1657" spans="1:3" ht="31.2" x14ac:dyDescent="0.3">
      <c r="A1657" s="521" t="s">
        <v>575</v>
      </c>
      <c r="B1657" s="524" t="s">
        <v>576</v>
      </c>
      <c r="C1657" s="537">
        <v>1000</v>
      </c>
    </row>
    <row r="1658" spans="1:3" ht="31.2" x14ac:dyDescent="0.3">
      <c r="A1658" s="521" t="s">
        <v>533</v>
      </c>
      <c r="B1658" s="524" t="s">
        <v>534</v>
      </c>
      <c r="C1658" s="537">
        <v>340</v>
      </c>
    </row>
    <row r="1659" spans="1:3" x14ac:dyDescent="0.3">
      <c r="A1659" s="523" t="s">
        <v>461</v>
      </c>
      <c r="B1659" s="523"/>
      <c r="C1659" s="537">
        <v>305061</v>
      </c>
    </row>
    <row r="1660" spans="1:3" x14ac:dyDescent="0.3">
      <c r="A1660" s="522"/>
      <c r="B1660" s="524"/>
      <c r="C1660" s="538"/>
    </row>
    <row r="1661" spans="1:3" ht="31.2" x14ac:dyDescent="0.3">
      <c r="A1661" s="523" t="s">
        <v>722</v>
      </c>
      <c r="B1661" s="523"/>
      <c r="C1661" s="537">
        <v>305061</v>
      </c>
    </row>
    <row r="1662" spans="1:3" x14ac:dyDescent="0.3">
      <c r="A1662" s="522"/>
      <c r="B1662" s="539"/>
      <c r="C1662" s="538"/>
    </row>
    <row r="1663" spans="1:3" x14ac:dyDescent="0.3">
      <c r="A1663" s="523" t="s">
        <v>723</v>
      </c>
      <c r="B1663" s="523"/>
      <c r="C1663" s="537">
        <v>305061</v>
      </c>
    </row>
    <row r="1664" spans="1:3" x14ac:dyDescent="0.3">
      <c r="A1664" s="522"/>
      <c r="B1664" s="539"/>
      <c r="C1664" s="538"/>
    </row>
    <row r="1665" spans="1:3" x14ac:dyDescent="0.3">
      <c r="A1665" s="523" t="s">
        <v>651</v>
      </c>
      <c r="B1665" s="523"/>
      <c r="C1665" s="523"/>
    </row>
    <row r="1666" spans="1:3" ht="31.2" x14ac:dyDescent="0.3">
      <c r="A1666" s="523" t="s">
        <v>724</v>
      </c>
      <c r="B1666" s="523"/>
      <c r="C1666" s="523"/>
    </row>
    <row r="1667" spans="1:3" x14ac:dyDescent="0.3">
      <c r="A1667" s="521" t="s">
        <v>487</v>
      </c>
      <c r="B1667" s="524" t="s">
        <v>488</v>
      </c>
      <c r="C1667" s="537">
        <v>448758</v>
      </c>
    </row>
    <row r="1668" spans="1:3" x14ac:dyDescent="0.3">
      <c r="A1668" s="521" t="s">
        <v>489</v>
      </c>
      <c r="B1668" s="524" t="s">
        <v>490</v>
      </c>
      <c r="C1668" s="537">
        <v>10000</v>
      </c>
    </row>
    <row r="1669" spans="1:3" x14ac:dyDescent="0.3">
      <c r="A1669" s="521" t="s">
        <v>493</v>
      </c>
      <c r="B1669" s="524" t="s">
        <v>494</v>
      </c>
      <c r="C1669" s="537">
        <v>438758</v>
      </c>
    </row>
    <row r="1670" spans="1:3" x14ac:dyDescent="0.3">
      <c r="A1670" s="523" t="s">
        <v>461</v>
      </c>
      <c r="B1670" s="523"/>
      <c r="C1670" s="537">
        <v>448758</v>
      </c>
    </row>
    <row r="1671" spans="1:3" x14ac:dyDescent="0.3">
      <c r="A1671" s="522"/>
      <c r="B1671" s="524"/>
      <c r="C1671" s="538"/>
    </row>
    <row r="1672" spans="1:3" ht="31.2" x14ac:dyDescent="0.3">
      <c r="A1672" s="523" t="s">
        <v>725</v>
      </c>
      <c r="B1672" s="523"/>
      <c r="C1672" s="537">
        <v>448758</v>
      </c>
    </row>
    <row r="1673" spans="1:3" x14ac:dyDescent="0.3">
      <c r="A1673" s="522"/>
      <c r="B1673" s="539"/>
      <c r="C1673" s="538"/>
    </row>
    <row r="1674" spans="1:3" ht="31.2" x14ac:dyDescent="0.3">
      <c r="A1674" s="523" t="s">
        <v>726</v>
      </c>
      <c r="B1674" s="523"/>
      <c r="C1674" s="523"/>
    </row>
    <row r="1675" spans="1:3" x14ac:dyDescent="0.3">
      <c r="A1675" s="521" t="s">
        <v>487</v>
      </c>
      <c r="B1675" s="524" t="s">
        <v>488</v>
      </c>
      <c r="C1675" s="537">
        <v>1408898</v>
      </c>
    </row>
    <row r="1676" spans="1:3" x14ac:dyDescent="0.3">
      <c r="A1676" s="521" t="s">
        <v>489</v>
      </c>
      <c r="B1676" s="524" t="s">
        <v>490</v>
      </c>
      <c r="C1676" s="537">
        <v>10000</v>
      </c>
    </row>
    <row r="1677" spans="1:3" x14ac:dyDescent="0.3">
      <c r="A1677" s="521" t="s">
        <v>493</v>
      </c>
      <c r="B1677" s="524" t="s">
        <v>494</v>
      </c>
      <c r="C1677" s="537">
        <v>968898</v>
      </c>
    </row>
    <row r="1678" spans="1:3" x14ac:dyDescent="0.3">
      <c r="A1678" s="521" t="s">
        <v>495</v>
      </c>
      <c r="B1678" s="524" t="s">
        <v>496</v>
      </c>
      <c r="C1678" s="537">
        <v>430000</v>
      </c>
    </row>
    <row r="1679" spans="1:3" x14ac:dyDescent="0.3">
      <c r="A1679" s="521" t="s">
        <v>531</v>
      </c>
      <c r="B1679" s="524" t="s">
        <v>532</v>
      </c>
      <c r="C1679" s="537">
        <v>800</v>
      </c>
    </row>
    <row r="1680" spans="1:3" ht="31.2" x14ac:dyDescent="0.3">
      <c r="A1680" s="521" t="s">
        <v>575</v>
      </c>
      <c r="B1680" s="524" t="s">
        <v>576</v>
      </c>
      <c r="C1680" s="537">
        <v>800</v>
      </c>
    </row>
    <row r="1681" spans="1:3" x14ac:dyDescent="0.3">
      <c r="A1681" s="523" t="s">
        <v>461</v>
      </c>
      <c r="B1681" s="523"/>
      <c r="C1681" s="537">
        <v>1409698</v>
      </c>
    </row>
    <row r="1682" spans="1:3" x14ac:dyDescent="0.3">
      <c r="A1682" s="522"/>
      <c r="B1682" s="524"/>
      <c r="C1682" s="538"/>
    </row>
    <row r="1683" spans="1:3" x14ac:dyDescent="0.3">
      <c r="A1683" s="521" t="s">
        <v>499</v>
      </c>
      <c r="B1683" s="524" t="s">
        <v>500</v>
      </c>
      <c r="C1683" s="537">
        <v>1960476</v>
      </c>
    </row>
    <row r="1684" spans="1:3" x14ac:dyDescent="0.3">
      <c r="A1684" s="523" t="s">
        <v>505</v>
      </c>
      <c r="B1684" s="523"/>
      <c r="C1684" s="537">
        <v>1960476</v>
      </c>
    </row>
    <row r="1685" spans="1:3" x14ac:dyDescent="0.3">
      <c r="A1685" s="522"/>
      <c r="B1685" s="524"/>
      <c r="C1685" s="538"/>
    </row>
    <row r="1686" spans="1:3" ht="31.2" x14ac:dyDescent="0.3">
      <c r="A1686" s="523" t="s">
        <v>727</v>
      </c>
      <c r="B1686" s="523"/>
      <c r="C1686" s="537">
        <v>3370174</v>
      </c>
    </row>
    <row r="1687" spans="1:3" x14ac:dyDescent="0.3">
      <c r="A1687" s="522"/>
      <c r="B1687" s="539"/>
      <c r="C1687" s="538"/>
    </row>
    <row r="1688" spans="1:3" ht="31.2" x14ac:dyDescent="0.3">
      <c r="A1688" s="523" t="s">
        <v>652</v>
      </c>
      <c r="B1688" s="523"/>
      <c r="C1688" s="523"/>
    </row>
    <row r="1689" spans="1:3" x14ac:dyDescent="0.3">
      <c r="A1689" s="521" t="s">
        <v>487</v>
      </c>
      <c r="B1689" s="524" t="s">
        <v>488</v>
      </c>
      <c r="C1689" s="537">
        <v>1118620</v>
      </c>
    </row>
    <row r="1690" spans="1:3" x14ac:dyDescent="0.3">
      <c r="A1690" s="521" t="s">
        <v>489</v>
      </c>
      <c r="B1690" s="524" t="s">
        <v>490</v>
      </c>
      <c r="C1690" s="537">
        <v>16100</v>
      </c>
    </row>
    <row r="1691" spans="1:3" x14ac:dyDescent="0.3">
      <c r="A1691" s="521" t="s">
        <v>491</v>
      </c>
      <c r="B1691" s="524" t="s">
        <v>492</v>
      </c>
      <c r="C1691" s="537">
        <v>6100</v>
      </c>
    </row>
    <row r="1692" spans="1:3" x14ac:dyDescent="0.3">
      <c r="A1692" s="521" t="s">
        <v>493</v>
      </c>
      <c r="B1692" s="524" t="s">
        <v>494</v>
      </c>
      <c r="C1692" s="537">
        <v>1036000</v>
      </c>
    </row>
    <row r="1693" spans="1:3" x14ac:dyDescent="0.3">
      <c r="A1693" s="521" t="s">
        <v>495</v>
      </c>
      <c r="B1693" s="524" t="s">
        <v>496</v>
      </c>
      <c r="C1693" s="537">
        <v>60000</v>
      </c>
    </row>
    <row r="1694" spans="1:3" x14ac:dyDescent="0.3">
      <c r="A1694" s="521" t="s">
        <v>516</v>
      </c>
      <c r="B1694" s="524" t="s">
        <v>517</v>
      </c>
      <c r="C1694" s="537">
        <v>420</v>
      </c>
    </row>
    <row r="1695" spans="1:3" x14ac:dyDescent="0.3">
      <c r="A1695" s="521" t="s">
        <v>531</v>
      </c>
      <c r="B1695" s="524" t="s">
        <v>532</v>
      </c>
      <c r="C1695" s="537">
        <v>6800</v>
      </c>
    </row>
    <row r="1696" spans="1:3" ht="31.2" x14ac:dyDescent="0.3">
      <c r="A1696" s="521" t="s">
        <v>575</v>
      </c>
      <c r="B1696" s="524" t="s">
        <v>576</v>
      </c>
      <c r="C1696" s="537">
        <v>6600</v>
      </c>
    </row>
    <row r="1697" spans="1:3" ht="31.2" x14ac:dyDescent="0.3">
      <c r="A1697" s="521" t="s">
        <v>533</v>
      </c>
      <c r="B1697" s="524" t="s">
        <v>534</v>
      </c>
      <c r="C1697" s="537">
        <v>200</v>
      </c>
    </row>
    <row r="1698" spans="1:3" x14ac:dyDescent="0.3">
      <c r="A1698" s="523" t="s">
        <v>461</v>
      </c>
      <c r="B1698" s="523"/>
      <c r="C1698" s="537">
        <v>1125420</v>
      </c>
    </row>
    <row r="1699" spans="1:3" x14ac:dyDescent="0.3">
      <c r="A1699" s="522"/>
      <c r="B1699" s="524"/>
      <c r="C1699" s="538"/>
    </row>
    <row r="1700" spans="1:3" x14ac:dyDescent="0.3">
      <c r="A1700" s="521" t="s">
        <v>501</v>
      </c>
      <c r="B1700" s="524" t="s">
        <v>502</v>
      </c>
      <c r="C1700" s="537">
        <v>176804</v>
      </c>
    </row>
    <row r="1701" spans="1:3" x14ac:dyDescent="0.3">
      <c r="A1701" s="521" t="s">
        <v>503</v>
      </c>
      <c r="B1701" s="524" t="s">
        <v>504</v>
      </c>
      <c r="C1701" s="537">
        <v>35148</v>
      </c>
    </row>
    <row r="1702" spans="1:3" x14ac:dyDescent="0.3">
      <c r="A1702" s="521" t="s">
        <v>679</v>
      </c>
      <c r="B1702" s="524" t="s">
        <v>680</v>
      </c>
      <c r="C1702" s="537">
        <v>141656</v>
      </c>
    </row>
    <row r="1703" spans="1:3" x14ac:dyDescent="0.3">
      <c r="A1703" s="521" t="s">
        <v>637</v>
      </c>
      <c r="B1703" s="524" t="s">
        <v>638</v>
      </c>
      <c r="C1703" s="537">
        <v>33000</v>
      </c>
    </row>
    <row r="1704" spans="1:3" x14ac:dyDescent="0.3">
      <c r="A1704" s="521" t="s">
        <v>639</v>
      </c>
      <c r="B1704" s="524" t="s">
        <v>640</v>
      </c>
      <c r="C1704" s="537">
        <v>33000</v>
      </c>
    </row>
    <row r="1705" spans="1:3" x14ac:dyDescent="0.3">
      <c r="A1705" s="523" t="s">
        <v>505</v>
      </c>
      <c r="B1705" s="523"/>
      <c r="C1705" s="537">
        <v>209804</v>
      </c>
    </row>
    <row r="1706" spans="1:3" x14ac:dyDescent="0.3">
      <c r="A1706" s="522"/>
      <c r="B1706" s="524"/>
      <c r="C1706" s="538"/>
    </row>
    <row r="1707" spans="1:3" ht="31.2" x14ac:dyDescent="0.3">
      <c r="A1707" s="523" t="s">
        <v>653</v>
      </c>
      <c r="B1707" s="523"/>
      <c r="C1707" s="537">
        <v>1335224</v>
      </c>
    </row>
    <row r="1708" spans="1:3" x14ac:dyDescent="0.3">
      <c r="A1708" s="522"/>
      <c r="B1708" s="539"/>
      <c r="C1708" s="538"/>
    </row>
    <row r="1709" spans="1:3" x14ac:dyDescent="0.3">
      <c r="A1709" s="523" t="s">
        <v>654</v>
      </c>
      <c r="B1709" s="523"/>
      <c r="C1709" s="537">
        <v>5154156</v>
      </c>
    </row>
    <row r="1710" spans="1:3" x14ac:dyDescent="0.3">
      <c r="A1710" s="522"/>
      <c r="B1710" s="539"/>
      <c r="C1710" s="538"/>
    </row>
    <row r="1711" spans="1:3" x14ac:dyDescent="0.3">
      <c r="A1711" s="523" t="s">
        <v>655</v>
      </c>
      <c r="B1711" s="523"/>
      <c r="C1711" s="523"/>
    </row>
    <row r="1712" spans="1:3" x14ac:dyDescent="0.3">
      <c r="A1712" s="523" t="s">
        <v>728</v>
      </c>
      <c r="B1712" s="523"/>
      <c r="C1712" s="523"/>
    </row>
    <row r="1713" spans="1:3" x14ac:dyDescent="0.3">
      <c r="A1713" s="521" t="s">
        <v>487</v>
      </c>
      <c r="B1713" s="524" t="s">
        <v>488</v>
      </c>
      <c r="C1713" s="537">
        <v>20000</v>
      </c>
    </row>
    <row r="1714" spans="1:3" x14ac:dyDescent="0.3">
      <c r="A1714" s="521" t="s">
        <v>491</v>
      </c>
      <c r="B1714" s="524" t="s">
        <v>492</v>
      </c>
      <c r="C1714" s="537">
        <v>20000</v>
      </c>
    </row>
    <row r="1715" spans="1:3" x14ac:dyDescent="0.3">
      <c r="A1715" s="523" t="s">
        <v>461</v>
      </c>
      <c r="B1715" s="523"/>
      <c r="C1715" s="537">
        <v>20000</v>
      </c>
    </row>
    <row r="1716" spans="1:3" x14ac:dyDescent="0.3">
      <c r="A1716" s="522"/>
      <c r="B1716" s="524"/>
      <c r="C1716" s="538"/>
    </row>
    <row r="1717" spans="1:3" x14ac:dyDescent="0.3">
      <c r="A1717" s="523" t="s">
        <v>729</v>
      </c>
      <c r="B1717" s="523"/>
      <c r="C1717" s="537">
        <v>20000</v>
      </c>
    </row>
    <row r="1718" spans="1:3" x14ac:dyDescent="0.3">
      <c r="A1718" s="522"/>
      <c r="B1718" s="539"/>
      <c r="C1718" s="538"/>
    </row>
    <row r="1719" spans="1:3" x14ac:dyDescent="0.3">
      <c r="A1719" s="523" t="s">
        <v>730</v>
      </c>
      <c r="B1719" s="523"/>
      <c r="C1719" s="523"/>
    </row>
    <row r="1720" spans="1:3" ht="31.2" x14ac:dyDescent="0.3">
      <c r="A1720" s="521" t="s">
        <v>464</v>
      </c>
      <c r="B1720" s="524" t="s">
        <v>377</v>
      </c>
      <c r="C1720" s="537">
        <v>33000</v>
      </c>
    </row>
    <row r="1721" spans="1:3" x14ac:dyDescent="0.3">
      <c r="A1721" s="521" t="s">
        <v>465</v>
      </c>
      <c r="B1721" s="524" t="s">
        <v>466</v>
      </c>
      <c r="C1721" s="537">
        <v>33000</v>
      </c>
    </row>
    <row r="1722" spans="1:3" x14ac:dyDescent="0.3">
      <c r="A1722" s="521" t="s">
        <v>457</v>
      </c>
      <c r="B1722" s="524" t="s">
        <v>458</v>
      </c>
      <c r="C1722" s="537">
        <v>41750</v>
      </c>
    </row>
    <row r="1723" spans="1:3" x14ac:dyDescent="0.3">
      <c r="A1723" s="521" t="s">
        <v>483</v>
      </c>
      <c r="B1723" s="524" t="s">
        <v>484</v>
      </c>
      <c r="C1723" s="537">
        <v>41000</v>
      </c>
    </row>
    <row r="1724" spans="1:3" ht="31.2" x14ac:dyDescent="0.3">
      <c r="A1724" s="521" t="s">
        <v>485</v>
      </c>
      <c r="B1724" s="524" t="s">
        <v>486</v>
      </c>
      <c r="C1724" s="537">
        <v>750</v>
      </c>
    </row>
    <row r="1725" spans="1:3" x14ac:dyDescent="0.3">
      <c r="A1725" s="521" t="s">
        <v>469</v>
      </c>
      <c r="B1725" s="524" t="s">
        <v>470</v>
      </c>
      <c r="C1725" s="537">
        <v>8795</v>
      </c>
    </row>
    <row r="1726" spans="1:3" ht="31.2" x14ac:dyDescent="0.3">
      <c r="A1726" s="521" t="s">
        <v>471</v>
      </c>
      <c r="B1726" s="524" t="s">
        <v>472</v>
      </c>
      <c r="C1726" s="537">
        <v>5163</v>
      </c>
    </row>
    <row r="1727" spans="1:3" x14ac:dyDescent="0.3">
      <c r="A1727" s="521" t="s">
        <v>473</v>
      </c>
      <c r="B1727" s="524" t="s">
        <v>474</v>
      </c>
      <c r="C1727" s="537">
        <v>2316</v>
      </c>
    </row>
    <row r="1728" spans="1:3" x14ac:dyDescent="0.3">
      <c r="A1728" s="521" t="s">
        <v>475</v>
      </c>
      <c r="B1728" s="524" t="s">
        <v>476</v>
      </c>
      <c r="C1728" s="537">
        <v>1316</v>
      </c>
    </row>
    <row r="1729" spans="1:3" x14ac:dyDescent="0.3">
      <c r="A1729" s="521" t="s">
        <v>487</v>
      </c>
      <c r="B1729" s="524" t="s">
        <v>488</v>
      </c>
      <c r="C1729" s="537">
        <v>50455</v>
      </c>
    </row>
    <row r="1730" spans="1:3" x14ac:dyDescent="0.3">
      <c r="A1730" s="521" t="s">
        <v>489</v>
      </c>
      <c r="B1730" s="524" t="s">
        <v>490</v>
      </c>
      <c r="C1730" s="537">
        <v>4063</v>
      </c>
    </row>
    <row r="1731" spans="1:3" x14ac:dyDescent="0.3">
      <c r="A1731" s="521" t="s">
        <v>493</v>
      </c>
      <c r="B1731" s="524" t="s">
        <v>494</v>
      </c>
      <c r="C1731" s="537">
        <v>46392</v>
      </c>
    </row>
    <row r="1732" spans="1:3" x14ac:dyDescent="0.3">
      <c r="A1732" s="523" t="s">
        <v>461</v>
      </c>
      <c r="B1732" s="523"/>
      <c r="C1732" s="537">
        <v>134000</v>
      </c>
    </row>
    <row r="1733" spans="1:3" x14ac:dyDescent="0.3">
      <c r="A1733" s="522"/>
      <c r="B1733" s="524"/>
      <c r="C1733" s="538"/>
    </row>
    <row r="1734" spans="1:3" x14ac:dyDescent="0.3">
      <c r="A1734" s="523" t="s">
        <v>731</v>
      </c>
      <c r="B1734" s="523"/>
      <c r="C1734" s="537">
        <v>134000</v>
      </c>
    </row>
    <row r="1735" spans="1:3" x14ac:dyDescent="0.3">
      <c r="A1735" s="522"/>
      <c r="B1735" s="539"/>
      <c r="C1735" s="538"/>
    </row>
    <row r="1736" spans="1:3" x14ac:dyDescent="0.3">
      <c r="A1736" s="523" t="s">
        <v>732</v>
      </c>
      <c r="B1736" s="523"/>
      <c r="C1736" s="523"/>
    </row>
    <row r="1737" spans="1:3" ht="31.2" x14ac:dyDescent="0.3">
      <c r="A1737" s="521" t="s">
        <v>464</v>
      </c>
      <c r="B1737" s="524" t="s">
        <v>377</v>
      </c>
      <c r="C1737" s="537">
        <v>135475</v>
      </c>
    </row>
    <row r="1738" spans="1:3" x14ac:dyDescent="0.3">
      <c r="A1738" s="521" t="s">
        <v>465</v>
      </c>
      <c r="B1738" s="524" t="s">
        <v>466</v>
      </c>
      <c r="C1738" s="537">
        <v>135475</v>
      </c>
    </row>
    <row r="1739" spans="1:3" x14ac:dyDescent="0.3">
      <c r="A1739" s="521" t="s">
        <v>457</v>
      </c>
      <c r="B1739" s="524" t="s">
        <v>458</v>
      </c>
      <c r="C1739" s="537">
        <v>3832</v>
      </c>
    </row>
    <row r="1740" spans="1:3" ht="31.2" x14ac:dyDescent="0.3">
      <c r="A1740" s="521" t="s">
        <v>485</v>
      </c>
      <c r="B1740" s="524" t="s">
        <v>486</v>
      </c>
      <c r="C1740" s="537">
        <v>3534</v>
      </c>
    </row>
    <row r="1741" spans="1:3" x14ac:dyDescent="0.3">
      <c r="A1741" s="521" t="s">
        <v>549</v>
      </c>
      <c r="B1741" s="524" t="s">
        <v>550</v>
      </c>
      <c r="C1741" s="537">
        <v>298</v>
      </c>
    </row>
    <row r="1742" spans="1:3" x14ac:dyDescent="0.3">
      <c r="A1742" s="521" t="s">
        <v>469</v>
      </c>
      <c r="B1742" s="524" t="s">
        <v>470</v>
      </c>
      <c r="C1742" s="537">
        <v>26039</v>
      </c>
    </row>
    <row r="1743" spans="1:3" ht="31.2" x14ac:dyDescent="0.3">
      <c r="A1743" s="521" t="s">
        <v>471</v>
      </c>
      <c r="B1743" s="524" t="s">
        <v>472</v>
      </c>
      <c r="C1743" s="537">
        <v>15742</v>
      </c>
    </row>
    <row r="1744" spans="1:3" x14ac:dyDescent="0.3">
      <c r="A1744" s="521" t="s">
        <v>473</v>
      </c>
      <c r="B1744" s="524" t="s">
        <v>474</v>
      </c>
      <c r="C1744" s="537">
        <v>6503</v>
      </c>
    </row>
    <row r="1745" spans="1:3" x14ac:dyDescent="0.3">
      <c r="A1745" s="521" t="s">
        <v>475</v>
      </c>
      <c r="B1745" s="524" t="s">
        <v>476</v>
      </c>
      <c r="C1745" s="537">
        <v>3794</v>
      </c>
    </row>
    <row r="1746" spans="1:3" x14ac:dyDescent="0.3">
      <c r="A1746" s="521" t="s">
        <v>487</v>
      </c>
      <c r="B1746" s="524" t="s">
        <v>488</v>
      </c>
      <c r="C1746" s="537">
        <v>224212</v>
      </c>
    </row>
    <row r="1747" spans="1:3" x14ac:dyDescent="0.3">
      <c r="A1747" s="521" t="s">
        <v>510</v>
      </c>
      <c r="B1747" s="524" t="s">
        <v>511</v>
      </c>
      <c r="C1747" s="537">
        <v>30000</v>
      </c>
    </row>
    <row r="1748" spans="1:3" x14ac:dyDescent="0.3">
      <c r="A1748" s="521" t="s">
        <v>559</v>
      </c>
      <c r="B1748" s="524" t="s">
        <v>560</v>
      </c>
      <c r="C1748" s="537">
        <v>28713</v>
      </c>
    </row>
    <row r="1749" spans="1:3" x14ac:dyDescent="0.3">
      <c r="A1749" s="521" t="s">
        <v>512</v>
      </c>
      <c r="B1749" s="524" t="s">
        <v>513</v>
      </c>
      <c r="C1749" s="537">
        <v>1328</v>
      </c>
    </row>
    <row r="1750" spans="1:3" x14ac:dyDescent="0.3">
      <c r="A1750" s="521" t="s">
        <v>489</v>
      </c>
      <c r="B1750" s="524" t="s">
        <v>490</v>
      </c>
      <c r="C1750" s="537">
        <v>15000</v>
      </c>
    </row>
    <row r="1751" spans="1:3" x14ac:dyDescent="0.3">
      <c r="A1751" s="521" t="s">
        <v>491</v>
      </c>
      <c r="B1751" s="524" t="s">
        <v>492</v>
      </c>
      <c r="C1751" s="537">
        <v>10000</v>
      </c>
    </row>
    <row r="1752" spans="1:3" x14ac:dyDescent="0.3">
      <c r="A1752" s="521" t="s">
        <v>493</v>
      </c>
      <c r="B1752" s="524" t="s">
        <v>494</v>
      </c>
      <c r="C1752" s="537">
        <v>130000</v>
      </c>
    </row>
    <row r="1753" spans="1:3" x14ac:dyDescent="0.3">
      <c r="A1753" s="521" t="s">
        <v>495</v>
      </c>
      <c r="B1753" s="524" t="s">
        <v>496</v>
      </c>
      <c r="C1753" s="537">
        <v>8000</v>
      </c>
    </row>
    <row r="1754" spans="1:3" x14ac:dyDescent="0.3">
      <c r="A1754" s="521" t="s">
        <v>514</v>
      </c>
      <c r="B1754" s="524" t="s">
        <v>515</v>
      </c>
      <c r="C1754" s="537">
        <v>200</v>
      </c>
    </row>
    <row r="1755" spans="1:3" x14ac:dyDescent="0.3">
      <c r="A1755" s="521" t="s">
        <v>516</v>
      </c>
      <c r="B1755" s="524" t="s">
        <v>517</v>
      </c>
      <c r="C1755" s="537">
        <v>260</v>
      </c>
    </row>
    <row r="1756" spans="1:3" ht="31.2" x14ac:dyDescent="0.3">
      <c r="A1756" s="521" t="s">
        <v>553</v>
      </c>
      <c r="B1756" s="524" t="s">
        <v>554</v>
      </c>
      <c r="C1756" s="537">
        <v>711</v>
      </c>
    </row>
    <row r="1757" spans="1:3" x14ac:dyDescent="0.3">
      <c r="A1757" s="521" t="s">
        <v>531</v>
      </c>
      <c r="B1757" s="524" t="s">
        <v>532</v>
      </c>
      <c r="C1757" s="537">
        <v>100</v>
      </c>
    </row>
    <row r="1758" spans="1:3" ht="31.2" x14ac:dyDescent="0.3">
      <c r="A1758" s="521" t="s">
        <v>533</v>
      </c>
      <c r="B1758" s="524" t="s">
        <v>534</v>
      </c>
      <c r="C1758" s="537">
        <v>100</v>
      </c>
    </row>
    <row r="1759" spans="1:3" x14ac:dyDescent="0.3">
      <c r="A1759" s="523" t="s">
        <v>461</v>
      </c>
      <c r="B1759" s="523"/>
      <c r="C1759" s="537">
        <v>389658</v>
      </c>
    </row>
    <row r="1760" spans="1:3" x14ac:dyDescent="0.3">
      <c r="A1760" s="522"/>
      <c r="B1760" s="524"/>
      <c r="C1760" s="538"/>
    </row>
    <row r="1761" spans="1:3" x14ac:dyDescent="0.3">
      <c r="A1761" s="523" t="s">
        <v>733</v>
      </c>
      <c r="B1761" s="523"/>
      <c r="C1761" s="537">
        <v>389658</v>
      </c>
    </row>
    <row r="1762" spans="1:3" x14ac:dyDescent="0.3">
      <c r="A1762" s="522"/>
      <c r="B1762" s="539"/>
      <c r="C1762" s="538"/>
    </row>
    <row r="1763" spans="1:3" x14ac:dyDescent="0.3">
      <c r="A1763" s="523" t="s">
        <v>656</v>
      </c>
      <c r="B1763" s="523"/>
      <c r="C1763" s="523"/>
    </row>
    <row r="1764" spans="1:3" ht="31.2" x14ac:dyDescent="0.3">
      <c r="A1764" s="521" t="s">
        <v>464</v>
      </c>
      <c r="B1764" s="524" t="s">
        <v>377</v>
      </c>
      <c r="C1764" s="537">
        <v>672082</v>
      </c>
    </row>
    <row r="1765" spans="1:3" x14ac:dyDescent="0.3">
      <c r="A1765" s="521" t="s">
        <v>465</v>
      </c>
      <c r="B1765" s="524" t="s">
        <v>466</v>
      </c>
      <c r="C1765" s="537">
        <v>672082</v>
      </c>
    </row>
    <row r="1766" spans="1:3" x14ac:dyDescent="0.3">
      <c r="A1766" s="521" t="s">
        <v>457</v>
      </c>
      <c r="B1766" s="524" t="s">
        <v>458</v>
      </c>
      <c r="C1766" s="537">
        <v>139499</v>
      </c>
    </row>
    <row r="1767" spans="1:3" x14ac:dyDescent="0.3">
      <c r="A1767" s="521" t="s">
        <v>483</v>
      </c>
      <c r="B1767" s="524" t="s">
        <v>484</v>
      </c>
      <c r="C1767" s="537">
        <v>84200</v>
      </c>
    </row>
    <row r="1768" spans="1:3" ht="31.2" x14ac:dyDescent="0.3">
      <c r="A1768" s="521" t="s">
        <v>485</v>
      </c>
      <c r="B1768" s="524" t="s">
        <v>486</v>
      </c>
      <c r="C1768" s="537">
        <v>22081</v>
      </c>
    </row>
    <row r="1769" spans="1:3" x14ac:dyDescent="0.3">
      <c r="A1769" s="521" t="s">
        <v>571</v>
      </c>
      <c r="B1769" s="524" t="s">
        <v>572</v>
      </c>
      <c r="C1769" s="537">
        <v>32743</v>
      </c>
    </row>
    <row r="1770" spans="1:3" x14ac:dyDescent="0.3">
      <c r="A1770" s="521" t="s">
        <v>549</v>
      </c>
      <c r="B1770" s="524" t="s">
        <v>550</v>
      </c>
      <c r="C1770" s="537">
        <v>475</v>
      </c>
    </row>
    <row r="1771" spans="1:3" x14ac:dyDescent="0.3">
      <c r="A1771" s="521" t="s">
        <v>469</v>
      </c>
      <c r="B1771" s="524" t="s">
        <v>470</v>
      </c>
      <c r="C1771" s="537">
        <v>145583</v>
      </c>
    </row>
    <row r="1772" spans="1:3" ht="31.2" x14ac:dyDescent="0.3">
      <c r="A1772" s="521" t="s">
        <v>471</v>
      </c>
      <c r="B1772" s="524" t="s">
        <v>472</v>
      </c>
      <c r="C1772" s="537">
        <v>88386</v>
      </c>
    </row>
    <row r="1773" spans="1:3" x14ac:dyDescent="0.3">
      <c r="A1773" s="521" t="s">
        <v>473</v>
      </c>
      <c r="B1773" s="524" t="s">
        <v>474</v>
      </c>
      <c r="C1773" s="537">
        <v>36663</v>
      </c>
    </row>
    <row r="1774" spans="1:3" x14ac:dyDescent="0.3">
      <c r="A1774" s="521" t="s">
        <v>475</v>
      </c>
      <c r="B1774" s="524" t="s">
        <v>476</v>
      </c>
      <c r="C1774" s="537">
        <v>20534</v>
      </c>
    </row>
    <row r="1775" spans="1:3" x14ac:dyDescent="0.3">
      <c r="A1775" s="521" t="s">
        <v>487</v>
      </c>
      <c r="B1775" s="524" t="s">
        <v>488</v>
      </c>
      <c r="C1775" s="537">
        <v>192746</v>
      </c>
    </row>
    <row r="1776" spans="1:3" x14ac:dyDescent="0.3">
      <c r="A1776" s="521" t="s">
        <v>512</v>
      </c>
      <c r="B1776" s="524" t="s">
        <v>513</v>
      </c>
      <c r="C1776" s="537">
        <v>1150</v>
      </c>
    </row>
    <row r="1777" spans="1:3" x14ac:dyDescent="0.3">
      <c r="A1777" s="521" t="s">
        <v>489</v>
      </c>
      <c r="B1777" s="524" t="s">
        <v>490</v>
      </c>
      <c r="C1777" s="537">
        <v>17800</v>
      </c>
    </row>
    <row r="1778" spans="1:3" x14ac:dyDescent="0.3">
      <c r="A1778" s="521" t="s">
        <v>491</v>
      </c>
      <c r="B1778" s="524" t="s">
        <v>492</v>
      </c>
      <c r="C1778" s="537">
        <v>35400</v>
      </c>
    </row>
    <row r="1779" spans="1:3" x14ac:dyDescent="0.3">
      <c r="A1779" s="521" t="s">
        <v>493</v>
      </c>
      <c r="B1779" s="524" t="s">
        <v>494</v>
      </c>
      <c r="C1779" s="537">
        <v>87396</v>
      </c>
    </row>
    <row r="1780" spans="1:3" x14ac:dyDescent="0.3">
      <c r="A1780" s="521" t="s">
        <v>514</v>
      </c>
      <c r="B1780" s="524" t="s">
        <v>515</v>
      </c>
      <c r="C1780" s="537">
        <v>4000</v>
      </c>
    </row>
    <row r="1781" spans="1:3" x14ac:dyDescent="0.3">
      <c r="A1781" s="521" t="s">
        <v>661</v>
      </c>
      <c r="B1781" s="524" t="s">
        <v>662</v>
      </c>
      <c r="C1781" s="537">
        <v>11000</v>
      </c>
    </row>
    <row r="1782" spans="1:3" x14ac:dyDescent="0.3">
      <c r="A1782" s="521" t="s">
        <v>734</v>
      </c>
      <c r="B1782" s="524" t="s">
        <v>735</v>
      </c>
      <c r="C1782" s="537">
        <v>12000</v>
      </c>
    </row>
    <row r="1783" spans="1:3" x14ac:dyDescent="0.3">
      <c r="A1783" s="521" t="s">
        <v>635</v>
      </c>
      <c r="B1783" s="524" t="s">
        <v>636</v>
      </c>
      <c r="C1783" s="537">
        <v>24000</v>
      </c>
    </row>
    <row r="1784" spans="1:3" x14ac:dyDescent="0.3">
      <c r="A1784" s="521" t="s">
        <v>531</v>
      </c>
      <c r="B1784" s="524" t="s">
        <v>532</v>
      </c>
      <c r="C1784" s="537">
        <v>6600</v>
      </c>
    </row>
    <row r="1785" spans="1:3" ht="31.2" x14ac:dyDescent="0.3">
      <c r="A1785" s="521" t="s">
        <v>575</v>
      </c>
      <c r="B1785" s="524" t="s">
        <v>576</v>
      </c>
      <c r="C1785" s="537">
        <v>300</v>
      </c>
    </row>
    <row r="1786" spans="1:3" ht="31.2" x14ac:dyDescent="0.3">
      <c r="A1786" s="521" t="s">
        <v>533</v>
      </c>
      <c r="B1786" s="524" t="s">
        <v>534</v>
      </c>
      <c r="C1786" s="537">
        <v>6300</v>
      </c>
    </row>
    <row r="1787" spans="1:3" x14ac:dyDescent="0.3">
      <c r="A1787" s="523" t="s">
        <v>461</v>
      </c>
      <c r="B1787" s="523"/>
      <c r="C1787" s="537">
        <v>1156510</v>
      </c>
    </row>
    <row r="1788" spans="1:3" x14ac:dyDescent="0.3">
      <c r="A1788" s="521" t="s">
        <v>501</v>
      </c>
      <c r="B1788" s="524" t="s">
        <v>502</v>
      </c>
      <c r="C1788" s="537">
        <v>6000</v>
      </c>
    </row>
    <row r="1789" spans="1:3" x14ac:dyDescent="0.3">
      <c r="A1789" s="521" t="s">
        <v>577</v>
      </c>
      <c r="B1789" s="524" t="s">
        <v>578</v>
      </c>
      <c r="C1789" s="537">
        <v>3000</v>
      </c>
    </row>
    <row r="1790" spans="1:3" x14ac:dyDescent="0.3">
      <c r="A1790" s="521" t="s">
        <v>503</v>
      </c>
      <c r="B1790" s="524" t="s">
        <v>504</v>
      </c>
      <c r="C1790" s="537">
        <v>3000</v>
      </c>
    </row>
    <row r="1791" spans="1:3" x14ac:dyDescent="0.3">
      <c r="A1791" s="523" t="s">
        <v>505</v>
      </c>
      <c r="B1791" s="523"/>
      <c r="C1791" s="537">
        <v>6000</v>
      </c>
    </row>
    <row r="1792" spans="1:3" x14ac:dyDescent="0.3">
      <c r="A1792" s="523" t="s">
        <v>657</v>
      </c>
      <c r="B1792" s="523"/>
      <c r="C1792" s="537">
        <v>1162510</v>
      </c>
    </row>
    <row r="1793" spans="1:3" x14ac:dyDescent="0.3">
      <c r="A1793" s="522"/>
      <c r="B1793" s="539"/>
      <c r="C1793" s="538"/>
    </row>
    <row r="1794" spans="1:3" x14ac:dyDescent="0.3">
      <c r="A1794" s="523" t="s">
        <v>658</v>
      </c>
      <c r="B1794" s="523"/>
      <c r="C1794" s="537">
        <v>1706168</v>
      </c>
    </row>
    <row r="1795" spans="1:3" x14ac:dyDescent="0.3">
      <c r="A1795" s="522"/>
      <c r="B1795" s="539"/>
      <c r="C1795" s="538"/>
    </row>
    <row r="1796" spans="1:3" x14ac:dyDescent="0.3">
      <c r="A1796" s="523" t="s">
        <v>659</v>
      </c>
      <c r="B1796" s="523"/>
      <c r="C1796" s="537">
        <v>7165385</v>
      </c>
    </row>
    <row r="1797" spans="1:3" x14ac:dyDescent="0.3">
      <c r="A1797" s="522"/>
      <c r="B1797" s="539"/>
      <c r="C1797" s="538"/>
    </row>
    <row r="1798" spans="1:3" x14ac:dyDescent="0.3">
      <c r="A1798" s="523" t="s">
        <v>736</v>
      </c>
      <c r="B1798" s="523"/>
      <c r="C1798" s="523"/>
    </row>
    <row r="1799" spans="1:3" x14ac:dyDescent="0.3">
      <c r="A1799" s="523" t="s">
        <v>747</v>
      </c>
      <c r="B1799" s="523"/>
      <c r="C1799" s="523"/>
    </row>
    <row r="1800" spans="1:3" x14ac:dyDescent="0.3">
      <c r="A1800" s="523" t="s">
        <v>737</v>
      </c>
      <c r="B1800" s="523"/>
      <c r="C1800" s="523"/>
    </row>
    <row r="1801" spans="1:3" x14ac:dyDescent="0.3">
      <c r="A1801" s="521" t="s">
        <v>738</v>
      </c>
      <c r="B1801" s="524" t="s">
        <v>739</v>
      </c>
      <c r="C1801" s="537">
        <v>198100</v>
      </c>
    </row>
    <row r="1802" spans="1:3" x14ac:dyDescent="0.3">
      <c r="A1802" s="521" t="s">
        <v>740</v>
      </c>
      <c r="B1802" s="524" t="s">
        <v>741</v>
      </c>
      <c r="C1802" s="537">
        <v>37000</v>
      </c>
    </row>
    <row r="1803" spans="1:3" x14ac:dyDescent="0.3">
      <c r="A1803" s="521" t="s">
        <v>742</v>
      </c>
      <c r="B1803" s="524" t="s">
        <v>743</v>
      </c>
      <c r="C1803" s="537">
        <v>161100</v>
      </c>
    </row>
    <row r="1804" spans="1:3" x14ac:dyDescent="0.3">
      <c r="A1804" s="523" t="s">
        <v>744</v>
      </c>
      <c r="B1804" s="523"/>
      <c r="C1804" s="537">
        <v>198100</v>
      </c>
    </row>
    <row r="1805" spans="1:3" x14ac:dyDescent="0.3">
      <c r="A1805" s="523" t="s">
        <v>745</v>
      </c>
      <c r="B1805" s="523"/>
      <c r="C1805" s="537">
        <v>198100</v>
      </c>
    </row>
    <row r="1806" spans="1:3" x14ac:dyDescent="0.3">
      <c r="A1806" s="522"/>
      <c r="B1806" s="539"/>
      <c r="C1806" s="538"/>
    </row>
    <row r="1807" spans="1:3" x14ac:dyDescent="0.3">
      <c r="A1807" s="523" t="s">
        <v>746</v>
      </c>
      <c r="B1807" s="523"/>
      <c r="C1807" s="537">
        <v>198100</v>
      </c>
    </row>
    <row r="1808" spans="1:3" x14ac:dyDescent="0.3">
      <c r="A1808" s="522"/>
      <c r="B1808" s="539"/>
      <c r="C1808" s="538"/>
    </row>
    <row r="1809" spans="1:3" x14ac:dyDescent="0.3">
      <c r="A1809" s="120" t="s">
        <v>1344</v>
      </c>
      <c r="B1809" s="540"/>
      <c r="C1809" s="541">
        <v>52640459</v>
      </c>
    </row>
    <row r="1810" spans="1:3" x14ac:dyDescent="0.3">
      <c r="A1810" s="534"/>
      <c r="B1810" s="535"/>
      <c r="C1810" s="536"/>
    </row>
    <row r="1811" spans="1:3" ht="31.2" x14ac:dyDescent="0.3">
      <c r="A1811" s="534" t="s">
        <v>1355</v>
      </c>
      <c r="B1811" s="535"/>
      <c r="C1811" s="536"/>
    </row>
    <row r="1812" spans="1:3" x14ac:dyDescent="0.3">
      <c r="A1812" s="587"/>
      <c r="B1812" s="544"/>
      <c r="C1812" s="585"/>
    </row>
    <row r="1813" spans="1:3" x14ac:dyDescent="0.3">
      <c r="A1813" s="544" t="s">
        <v>454</v>
      </c>
      <c r="B1813" s="544"/>
      <c r="C1813" s="544"/>
    </row>
    <row r="1814" spans="1:3" x14ac:dyDescent="0.3">
      <c r="A1814" s="544" t="s">
        <v>455</v>
      </c>
      <c r="B1814" s="544"/>
      <c r="C1814" s="544"/>
    </row>
    <row r="1815" spans="1:3" x14ac:dyDescent="0.3">
      <c r="A1815" s="544" t="s">
        <v>463</v>
      </c>
      <c r="B1815" s="544"/>
      <c r="C1815" s="544"/>
    </row>
    <row r="1816" spans="1:3" ht="31.2" x14ac:dyDescent="0.3">
      <c r="A1816" s="590" t="s">
        <v>464</v>
      </c>
      <c r="B1816" s="543" t="s">
        <v>377</v>
      </c>
      <c r="C1816" s="586">
        <v>2763542</v>
      </c>
    </row>
    <row r="1817" spans="1:3" x14ac:dyDescent="0.3">
      <c r="A1817" s="590" t="s">
        <v>465</v>
      </c>
      <c r="B1817" s="543" t="s">
        <v>466</v>
      </c>
      <c r="C1817" s="586">
        <v>2763542</v>
      </c>
    </row>
    <row r="1818" spans="1:3" x14ac:dyDescent="0.3">
      <c r="A1818" s="590" t="s">
        <v>457</v>
      </c>
      <c r="B1818" s="543" t="s">
        <v>458</v>
      </c>
      <c r="C1818" s="586">
        <v>324032</v>
      </c>
    </row>
    <row r="1819" spans="1:3" x14ac:dyDescent="0.3">
      <c r="A1819" s="590" t="s">
        <v>483</v>
      </c>
      <c r="B1819" s="543" t="s">
        <v>484</v>
      </c>
      <c r="C1819" s="586">
        <v>17902</v>
      </c>
    </row>
    <row r="1820" spans="1:3" ht="31.2" x14ac:dyDescent="0.3">
      <c r="A1820" s="590" t="s">
        <v>485</v>
      </c>
      <c r="B1820" s="543" t="s">
        <v>486</v>
      </c>
      <c r="C1820" s="586">
        <v>227797</v>
      </c>
    </row>
    <row r="1821" spans="1:3" x14ac:dyDescent="0.3">
      <c r="A1821" s="590" t="s">
        <v>571</v>
      </c>
      <c r="B1821" s="543" t="s">
        <v>572</v>
      </c>
      <c r="C1821" s="586">
        <v>62990</v>
      </c>
    </row>
    <row r="1822" spans="1:3" x14ac:dyDescent="0.3">
      <c r="A1822" s="590" t="s">
        <v>549</v>
      </c>
      <c r="B1822" s="543" t="s">
        <v>550</v>
      </c>
      <c r="C1822" s="586">
        <v>15343</v>
      </c>
    </row>
    <row r="1823" spans="1:3" x14ac:dyDescent="0.3">
      <c r="A1823" s="590" t="s">
        <v>469</v>
      </c>
      <c r="B1823" s="543" t="s">
        <v>470</v>
      </c>
      <c r="C1823" s="586">
        <v>532441</v>
      </c>
    </row>
    <row r="1824" spans="1:3" ht="31.2" x14ac:dyDescent="0.3">
      <c r="A1824" s="590" t="s">
        <v>471</v>
      </c>
      <c r="B1824" s="543" t="s">
        <v>472</v>
      </c>
      <c r="C1824" s="586">
        <v>329156</v>
      </c>
    </row>
    <row r="1825" spans="1:3" x14ac:dyDescent="0.3">
      <c r="A1825" s="590" t="s">
        <v>473</v>
      </c>
      <c r="B1825" s="543" t="s">
        <v>474</v>
      </c>
      <c r="C1825" s="586">
        <v>132962</v>
      </c>
    </row>
    <row r="1826" spans="1:3" x14ac:dyDescent="0.3">
      <c r="A1826" s="590" t="s">
        <v>475</v>
      </c>
      <c r="B1826" s="543" t="s">
        <v>476</v>
      </c>
      <c r="C1826" s="586">
        <v>70323</v>
      </c>
    </row>
    <row r="1827" spans="1:3" x14ac:dyDescent="0.3">
      <c r="A1827" s="544" t="s">
        <v>461</v>
      </c>
      <c r="B1827" s="544"/>
      <c r="C1827" s="586">
        <v>3620015</v>
      </c>
    </row>
    <row r="1828" spans="1:3" x14ac:dyDescent="0.3">
      <c r="A1828" s="590"/>
      <c r="B1828" s="543"/>
      <c r="C1828" s="586"/>
    </row>
    <row r="1829" spans="1:3" x14ac:dyDescent="0.3">
      <c r="A1829" s="587" t="s">
        <v>477</v>
      </c>
      <c r="B1829" s="587"/>
      <c r="C1829" s="586">
        <v>3620015</v>
      </c>
    </row>
    <row r="1830" spans="1:3" x14ac:dyDescent="0.3">
      <c r="A1830" s="590"/>
      <c r="B1830" s="545"/>
      <c r="C1830" s="586"/>
    </row>
    <row r="1831" spans="1:3" x14ac:dyDescent="0.3">
      <c r="A1831" s="587" t="s">
        <v>478</v>
      </c>
      <c r="B1831" s="587"/>
      <c r="C1831" s="586">
        <v>3620015</v>
      </c>
    </row>
    <row r="1832" spans="1:3" x14ac:dyDescent="0.3">
      <c r="A1832" s="590"/>
      <c r="B1832" s="545"/>
      <c r="C1832" s="586"/>
    </row>
    <row r="1833" spans="1:3" x14ac:dyDescent="0.3">
      <c r="A1833" s="587" t="s">
        <v>479</v>
      </c>
      <c r="B1833" s="587"/>
      <c r="C1833" s="586">
        <v>3620015</v>
      </c>
    </row>
    <row r="1834" spans="1:3" x14ac:dyDescent="0.3">
      <c r="A1834" s="590"/>
      <c r="B1834" s="545"/>
      <c r="C1834" s="586"/>
    </row>
    <row r="1835" spans="1:3" x14ac:dyDescent="0.3">
      <c r="A1835" s="544" t="s">
        <v>480</v>
      </c>
      <c r="B1835" s="544"/>
      <c r="C1835" s="544"/>
    </row>
    <row r="1836" spans="1:3" x14ac:dyDescent="0.3">
      <c r="A1836" s="544" t="s">
        <v>481</v>
      </c>
      <c r="B1836" s="544"/>
      <c r="C1836" s="544"/>
    </row>
    <row r="1837" spans="1:3" x14ac:dyDescent="0.3">
      <c r="A1837" s="544" t="s">
        <v>482</v>
      </c>
      <c r="B1837" s="544"/>
      <c r="C1837" s="544"/>
    </row>
    <row r="1838" spans="1:3" x14ac:dyDescent="0.3">
      <c r="A1838" s="590" t="s">
        <v>487</v>
      </c>
      <c r="B1838" s="543" t="s">
        <v>488</v>
      </c>
      <c r="C1838" s="586">
        <v>10000</v>
      </c>
    </row>
    <row r="1839" spans="1:3" x14ac:dyDescent="0.3">
      <c r="A1839" s="590" t="s">
        <v>489</v>
      </c>
      <c r="B1839" s="543" t="s">
        <v>490</v>
      </c>
      <c r="C1839" s="586">
        <v>10000</v>
      </c>
    </row>
    <row r="1840" spans="1:3" x14ac:dyDescent="0.3">
      <c r="A1840" s="544" t="s">
        <v>461</v>
      </c>
      <c r="B1840" s="544"/>
      <c r="C1840" s="586">
        <v>10000</v>
      </c>
    </row>
    <row r="1841" spans="1:3" x14ac:dyDescent="0.3">
      <c r="A1841" s="590" t="s">
        <v>501</v>
      </c>
      <c r="B1841" s="543" t="s">
        <v>502</v>
      </c>
      <c r="C1841" s="586">
        <v>24257</v>
      </c>
    </row>
    <row r="1842" spans="1:3" x14ac:dyDescent="0.3">
      <c r="A1842" s="590" t="s">
        <v>503</v>
      </c>
      <c r="B1842" s="543" t="s">
        <v>504</v>
      </c>
      <c r="C1842" s="586">
        <v>24257</v>
      </c>
    </row>
    <row r="1843" spans="1:3" x14ac:dyDescent="0.3">
      <c r="A1843" s="544" t="s">
        <v>505</v>
      </c>
      <c r="B1843" s="544"/>
      <c r="C1843" s="586">
        <v>24257</v>
      </c>
    </row>
    <row r="1844" spans="1:3" x14ac:dyDescent="0.3">
      <c r="A1844" s="587" t="s">
        <v>506</v>
      </c>
      <c r="B1844" s="587"/>
      <c r="C1844" s="586">
        <v>34257</v>
      </c>
    </row>
    <row r="1845" spans="1:3" x14ac:dyDescent="0.3">
      <c r="A1845" s="590"/>
      <c r="B1845" s="545"/>
      <c r="C1845" s="586"/>
    </row>
    <row r="1846" spans="1:3" x14ac:dyDescent="0.3">
      <c r="A1846" s="587" t="s">
        <v>507</v>
      </c>
      <c r="B1846" s="587"/>
      <c r="C1846" s="586">
        <v>34257</v>
      </c>
    </row>
    <row r="1847" spans="1:3" x14ac:dyDescent="0.3">
      <c r="A1847" s="590"/>
      <c r="B1847" s="545"/>
      <c r="C1847" s="586"/>
    </row>
    <row r="1848" spans="1:3" x14ac:dyDescent="0.3">
      <c r="A1848" s="544" t="s">
        <v>508</v>
      </c>
      <c r="B1848" s="544"/>
      <c r="C1848" s="544"/>
    </row>
    <row r="1849" spans="1:3" x14ac:dyDescent="0.3">
      <c r="A1849" s="544" t="s">
        <v>521</v>
      </c>
      <c r="B1849" s="544"/>
      <c r="C1849" s="544"/>
    </row>
    <row r="1850" spans="1:3" x14ac:dyDescent="0.3">
      <c r="A1850" s="590" t="s">
        <v>487</v>
      </c>
      <c r="B1850" s="543" t="s">
        <v>488</v>
      </c>
      <c r="C1850" s="586">
        <v>20000</v>
      </c>
    </row>
    <row r="1851" spans="1:3" x14ac:dyDescent="0.3">
      <c r="A1851" s="590" t="s">
        <v>493</v>
      </c>
      <c r="B1851" s="543" t="s">
        <v>494</v>
      </c>
      <c r="C1851" s="586">
        <v>20000</v>
      </c>
    </row>
    <row r="1852" spans="1:3" x14ac:dyDescent="0.3">
      <c r="A1852" s="544" t="s">
        <v>461</v>
      </c>
      <c r="B1852" s="544"/>
      <c r="C1852" s="586">
        <v>20000</v>
      </c>
    </row>
    <row r="1853" spans="1:3" x14ac:dyDescent="0.3">
      <c r="A1853" s="590"/>
      <c r="B1853" s="543"/>
      <c r="C1853" s="586"/>
    </row>
    <row r="1854" spans="1:3" x14ac:dyDescent="0.3">
      <c r="A1854" s="590" t="s">
        <v>499</v>
      </c>
      <c r="B1854" s="543" t="s">
        <v>500</v>
      </c>
      <c r="C1854" s="586">
        <v>147135</v>
      </c>
    </row>
    <row r="1855" spans="1:3" x14ac:dyDescent="0.3">
      <c r="A1855" s="544" t="s">
        <v>505</v>
      </c>
      <c r="B1855" s="544"/>
      <c r="C1855" s="586">
        <v>147135</v>
      </c>
    </row>
    <row r="1856" spans="1:3" ht="31.2" x14ac:dyDescent="0.3">
      <c r="A1856" s="587" t="s">
        <v>522</v>
      </c>
      <c r="B1856" s="587"/>
      <c r="C1856" s="586">
        <v>167135</v>
      </c>
    </row>
    <row r="1857" spans="1:3" x14ac:dyDescent="0.3">
      <c r="A1857" s="590"/>
      <c r="B1857" s="545"/>
      <c r="C1857" s="586"/>
    </row>
    <row r="1858" spans="1:3" ht="31.2" x14ac:dyDescent="0.3">
      <c r="A1858" s="587" t="s">
        <v>525</v>
      </c>
      <c r="B1858" s="587"/>
      <c r="C1858" s="586">
        <v>167135</v>
      </c>
    </row>
    <row r="1859" spans="1:3" x14ac:dyDescent="0.3">
      <c r="A1859" s="590"/>
      <c r="B1859" s="545"/>
      <c r="C1859" s="586"/>
    </row>
    <row r="1860" spans="1:3" x14ac:dyDescent="0.3">
      <c r="A1860" s="587" t="s">
        <v>526</v>
      </c>
      <c r="B1860" s="587"/>
      <c r="C1860" s="586">
        <v>201392</v>
      </c>
    </row>
    <row r="1861" spans="1:3" x14ac:dyDescent="0.3">
      <c r="A1861" s="590"/>
      <c r="B1861" s="545"/>
      <c r="C1861" s="586"/>
    </row>
    <row r="1862" spans="1:3" x14ac:dyDescent="0.3">
      <c r="A1862" s="544" t="s">
        <v>527</v>
      </c>
      <c r="B1862" s="544"/>
      <c r="C1862" s="544"/>
    </row>
    <row r="1863" spans="1:3" x14ac:dyDescent="0.3">
      <c r="A1863" s="544" t="s">
        <v>747</v>
      </c>
      <c r="B1863" s="544"/>
      <c r="C1863" s="544"/>
    </row>
    <row r="1864" spans="1:3" x14ac:dyDescent="0.3">
      <c r="A1864" s="544" t="s">
        <v>528</v>
      </c>
      <c r="B1864" s="544"/>
      <c r="C1864" s="544"/>
    </row>
    <row r="1865" spans="1:3" x14ac:dyDescent="0.3">
      <c r="A1865" s="590" t="s">
        <v>487</v>
      </c>
      <c r="B1865" s="543" t="s">
        <v>488</v>
      </c>
      <c r="C1865" s="586">
        <v>19525</v>
      </c>
    </row>
    <row r="1866" spans="1:3" x14ac:dyDescent="0.3">
      <c r="A1866" s="590" t="s">
        <v>512</v>
      </c>
      <c r="B1866" s="543" t="s">
        <v>513</v>
      </c>
      <c r="C1866" s="586">
        <v>770</v>
      </c>
    </row>
    <row r="1867" spans="1:3" x14ac:dyDescent="0.3">
      <c r="A1867" s="590" t="s">
        <v>551</v>
      </c>
      <c r="B1867" s="543" t="s">
        <v>552</v>
      </c>
      <c r="C1867" s="586">
        <v>11525</v>
      </c>
    </row>
    <row r="1868" spans="1:3" x14ac:dyDescent="0.3">
      <c r="A1868" s="590" t="s">
        <v>489</v>
      </c>
      <c r="B1868" s="543" t="s">
        <v>490</v>
      </c>
      <c r="C1868" s="586">
        <v>440</v>
      </c>
    </row>
    <row r="1869" spans="1:3" x14ac:dyDescent="0.3">
      <c r="A1869" s="590" t="s">
        <v>497</v>
      </c>
      <c r="B1869" s="543" t="s">
        <v>498</v>
      </c>
      <c r="C1869" s="586">
        <v>6790</v>
      </c>
    </row>
    <row r="1870" spans="1:3" x14ac:dyDescent="0.3">
      <c r="A1870" s="544" t="s">
        <v>461</v>
      </c>
      <c r="B1870" s="544"/>
      <c r="C1870" s="586">
        <v>19525</v>
      </c>
    </row>
    <row r="1871" spans="1:3" x14ac:dyDescent="0.3">
      <c r="A1871" s="590"/>
      <c r="B1871" s="543"/>
      <c r="C1871" s="586"/>
    </row>
    <row r="1872" spans="1:3" x14ac:dyDescent="0.3">
      <c r="A1872" s="587" t="s">
        <v>537</v>
      </c>
      <c r="B1872" s="587"/>
      <c r="C1872" s="586">
        <v>19525</v>
      </c>
    </row>
    <row r="1873" spans="1:3" x14ac:dyDescent="0.3">
      <c r="A1873" s="590"/>
      <c r="B1873" s="545"/>
      <c r="C1873" s="586"/>
    </row>
    <row r="1874" spans="1:3" x14ac:dyDescent="0.3">
      <c r="A1874" s="544" t="s">
        <v>540</v>
      </c>
      <c r="B1874" s="544"/>
      <c r="C1874" s="544"/>
    </row>
    <row r="1875" spans="1:3" x14ac:dyDescent="0.3">
      <c r="A1875" s="590" t="s">
        <v>487</v>
      </c>
      <c r="B1875" s="543" t="s">
        <v>488</v>
      </c>
      <c r="C1875" s="586">
        <v>4000</v>
      </c>
    </row>
    <row r="1876" spans="1:3" x14ac:dyDescent="0.3">
      <c r="A1876" s="590" t="s">
        <v>516</v>
      </c>
      <c r="B1876" s="543" t="s">
        <v>517</v>
      </c>
      <c r="C1876" s="586">
        <v>4000</v>
      </c>
    </row>
    <row r="1877" spans="1:3" x14ac:dyDescent="0.3">
      <c r="A1877" s="544" t="s">
        <v>461</v>
      </c>
      <c r="B1877" s="544"/>
      <c r="C1877" s="586">
        <v>4000</v>
      </c>
    </row>
    <row r="1878" spans="1:3" x14ac:dyDescent="0.3">
      <c r="A1878" s="590"/>
      <c r="B1878" s="543"/>
      <c r="C1878" s="586"/>
    </row>
    <row r="1879" spans="1:3" x14ac:dyDescent="0.3">
      <c r="A1879" s="590" t="s">
        <v>499</v>
      </c>
      <c r="B1879" s="543" t="s">
        <v>500</v>
      </c>
      <c r="C1879" s="586">
        <v>626881</v>
      </c>
    </row>
    <row r="1880" spans="1:3" x14ac:dyDescent="0.3">
      <c r="A1880" s="544" t="s">
        <v>505</v>
      </c>
      <c r="B1880" s="544"/>
      <c r="C1880" s="586">
        <v>626881</v>
      </c>
    </row>
    <row r="1881" spans="1:3" x14ac:dyDescent="0.3">
      <c r="A1881" s="590"/>
      <c r="B1881" s="543"/>
      <c r="C1881" s="586"/>
    </row>
    <row r="1882" spans="1:3" ht="31.2" x14ac:dyDescent="0.3">
      <c r="A1882" s="587" t="s">
        <v>547</v>
      </c>
      <c r="B1882" s="587"/>
      <c r="C1882" s="586">
        <v>630881</v>
      </c>
    </row>
    <row r="1883" spans="1:3" x14ac:dyDescent="0.3">
      <c r="A1883" s="590"/>
      <c r="B1883" s="545"/>
      <c r="C1883" s="586"/>
    </row>
    <row r="1884" spans="1:3" x14ac:dyDescent="0.3">
      <c r="A1884" s="544" t="s">
        <v>548</v>
      </c>
      <c r="B1884" s="544"/>
      <c r="C1884" s="544"/>
    </row>
    <row r="1885" spans="1:3" x14ac:dyDescent="0.3">
      <c r="A1885" s="590" t="s">
        <v>499</v>
      </c>
      <c r="B1885" s="543" t="s">
        <v>500</v>
      </c>
      <c r="C1885" s="586">
        <v>199312</v>
      </c>
    </row>
    <row r="1886" spans="1:3" x14ac:dyDescent="0.3">
      <c r="A1886" s="544" t="s">
        <v>505</v>
      </c>
      <c r="B1886" s="544"/>
      <c r="C1886" s="586">
        <v>199312</v>
      </c>
    </row>
    <row r="1887" spans="1:3" x14ac:dyDescent="0.3">
      <c r="A1887" s="587" t="s">
        <v>555</v>
      </c>
      <c r="B1887" s="587"/>
      <c r="C1887" s="586">
        <v>199312</v>
      </c>
    </row>
    <row r="1888" spans="1:3" x14ac:dyDescent="0.3">
      <c r="A1888" s="590"/>
      <c r="B1888" s="545"/>
      <c r="C1888" s="586"/>
    </row>
    <row r="1889" spans="1:3" x14ac:dyDescent="0.3">
      <c r="A1889" s="544" t="s">
        <v>562</v>
      </c>
      <c r="B1889" s="544"/>
      <c r="C1889" s="544"/>
    </row>
    <row r="1890" spans="1:3" ht="31.2" x14ac:dyDescent="0.3">
      <c r="A1890" s="590" t="s">
        <v>464</v>
      </c>
      <c r="B1890" s="543" t="s">
        <v>377</v>
      </c>
      <c r="C1890" s="586">
        <v>19579</v>
      </c>
    </row>
    <row r="1891" spans="1:3" x14ac:dyDescent="0.3">
      <c r="A1891" s="590" t="s">
        <v>465</v>
      </c>
      <c r="B1891" s="543" t="s">
        <v>466</v>
      </c>
      <c r="C1891" s="586">
        <v>19579</v>
      </c>
    </row>
    <row r="1892" spans="1:3" x14ac:dyDescent="0.3">
      <c r="A1892" s="590" t="s">
        <v>457</v>
      </c>
      <c r="B1892" s="543" t="s">
        <v>458</v>
      </c>
      <c r="C1892" s="586">
        <v>985</v>
      </c>
    </row>
    <row r="1893" spans="1:3" ht="31.2" x14ac:dyDescent="0.3">
      <c r="A1893" s="590" t="s">
        <v>485</v>
      </c>
      <c r="B1893" s="543" t="s">
        <v>486</v>
      </c>
      <c r="C1893" s="586">
        <v>925</v>
      </c>
    </row>
    <row r="1894" spans="1:3" x14ac:dyDescent="0.3">
      <c r="A1894" s="590" t="s">
        <v>549</v>
      </c>
      <c r="B1894" s="543" t="s">
        <v>550</v>
      </c>
      <c r="C1894" s="586">
        <v>60</v>
      </c>
    </row>
    <row r="1895" spans="1:3" x14ac:dyDescent="0.3">
      <c r="A1895" s="590" t="s">
        <v>469</v>
      </c>
      <c r="B1895" s="543" t="s">
        <v>470</v>
      </c>
      <c r="C1895" s="586">
        <v>4565</v>
      </c>
    </row>
    <row r="1896" spans="1:3" ht="31.2" x14ac:dyDescent="0.3">
      <c r="A1896" s="590" t="s">
        <v>471</v>
      </c>
      <c r="B1896" s="543" t="s">
        <v>472</v>
      </c>
      <c r="C1896" s="586">
        <v>2353</v>
      </c>
    </row>
    <row r="1897" spans="1:3" ht="31.2" x14ac:dyDescent="0.3">
      <c r="A1897" s="590" t="s">
        <v>529</v>
      </c>
      <c r="B1897" s="543" t="s">
        <v>530</v>
      </c>
      <c r="C1897" s="586">
        <v>842</v>
      </c>
    </row>
    <row r="1898" spans="1:3" x14ac:dyDescent="0.3">
      <c r="A1898" s="590" t="s">
        <v>473</v>
      </c>
      <c r="B1898" s="543" t="s">
        <v>474</v>
      </c>
      <c r="C1898" s="586">
        <v>940</v>
      </c>
    </row>
    <row r="1899" spans="1:3" x14ac:dyDescent="0.3">
      <c r="A1899" s="590" t="s">
        <v>475</v>
      </c>
      <c r="B1899" s="543" t="s">
        <v>476</v>
      </c>
      <c r="C1899" s="586">
        <v>430</v>
      </c>
    </row>
    <row r="1900" spans="1:3" x14ac:dyDescent="0.3">
      <c r="A1900" s="590" t="s">
        <v>487</v>
      </c>
      <c r="B1900" s="543" t="s">
        <v>488</v>
      </c>
      <c r="C1900" s="586">
        <v>0</v>
      </c>
    </row>
    <row r="1901" spans="1:3" x14ac:dyDescent="0.3">
      <c r="A1901" s="590" t="s">
        <v>512</v>
      </c>
      <c r="B1901" s="543" t="s">
        <v>513</v>
      </c>
      <c r="C1901" s="586">
        <v>0</v>
      </c>
    </row>
    <row r="1902" spans="1:3" x14ac:dyDescent="0.3">
      <c r="A1902" s="544" t="s">
        <v>461</v>
      </c>
      <c r="B1902" s="544"/>
      <c r="C1902" s="586">
        <v>25129</v>
      </c>
    </row>
    <row r="1903" spans="1:3" x14ac:dyDescent="0.3">
      <c r="A1903" s="587" t="s">
        <v>563</v>
      </c>
      <c r="B1903" s="587"/>
      <c r="C1903" s="586">
        <v>25129</v>
      </c>
    </row>
    <row r="1904" spans="1:3" x14ac:dyDescent="0.3">
      <c r="A1904" s="590"/>
      <c r="B1904" s="545"/>
      <c r="C1904" s="586"/>
    </row>
    <row r="1905" spans="1:3" x14ac:dyDescent="0.3">
      <c r="A1905" s="587" t="s">
        <v>568</v>
      </c>
      <c r="B1905" s="587"/>
      <c r="C1905" s="586">
        <v>874847</v>
      </c>
    </row>
    <row r="1906" spans="1:3" x14ac:dyDescent="0.3">
      <c r="A1906" s="590"/>
      <c r="B1906" s="545"/>
      <c r="C1906" s="586"/>
    </row>
    <row r="1907" spans="1:3" x14ac:dyDescent="0.3">
      <c r="A1907" s="544" t="s">
        <v>569</v>
      </c>
      <c r="B1907" s="544"/>
      <c r="C1907" s="544"/>
    </row>
    <row r="1908" spans="1:3" x14ac:dyDescent="0.3">
      <c r="A1908" s="544" t="s">
        <v>747</v>
      </c>
      <c r="B1908" s="544"/>
      <c r="C1908" s="544"/>
    </row>
    <row r="1909" spans="1:3" x14ac:dyDescent="0.3">
      <c r="A1909" s="544" t="s">
        <v>582</v>
      </c>
      <c r="B1909" s="544"/>
      <c r="C1909" s="544"/>
    </row>
    <row r="1910" spans="1:3" x14ac:dyDescent="0.3">
      <c r="A1910" s="590" t="s">
        <v>501</v>
      </c>
      <c r="B1910" s="543" t="s">
        <v>502</v>
      </c>
      <c r="C1910" s="586">
        <v>9255</v>
      </c>
    </row>
    <row r="1911" spans="1:3" x14ac:dyDescent="0.3">
      <c r="A1911" s="590" t="s">
        <v>1353</v>
      </c>
      <c r="B1911" s="543" t="s">
        <v>1354</v>
      </c>
      <c r="C1911" s="586">
        <v>9255</v>
      </c>
    </row>
    <row r="1912" spans="1:3" x14ac:dyDescent="0.3">
      <c r="A1912" s="544" t="s">
        <v>505</v>
      </c>
      <c r="B1912" s="544"/>
      <c r="C1912" s="586">
        <v>9255</v>
      </c>
    </row>
    <row r="1913" spans="1:3" x14ac:dyDescent="0.3">
      <c r="A1913" s="590"/>
      <c r="B1913" s="543"/>
      <c r="C1913" s="586"/>
    </row>
    <row r="1914" spans="1:3" x14ac:dyDescent="0.3">
      <c r="A1914" s="587" t="s">
        <v>583</v>
      </c>
      <c r="B1914" s="587"/>
      <c r="C1914" s="586">
        <v>9255</v>
      </c>
    </row>
    <row r="1915" spans="1:3" x14ac:dyDescent="0.3">
      <c r="A1915" s="590"/>
      <c r="B1915" s="545"/>
      <c r="C1915" s="586"/>
    </row>
    <row r="1916" spans="1:3" x14ac:dyDescent="0.3">
      <c r="A1916" s="587" t="s">
        <v>584</v>
      </c>
      <c r="B1916" s="587"/>
      <c r="C1916" s="586">
        <v>9255</v>
      </c>
    </row>
    <row r="1917" spans="1:3" x14ac:dyDescent="0.3">
      <c r="A1917" s="544" t="s">
        <v>585</v>
      </c>
      <c r="B1917" s="544"/>
      <c r="C1917" s="544"/>
    </row>
    <row r="1918" spans="1:3" x14ac:dyDescent="0.3">
      <c r="A1918" s="544" t="s">
        <v>586</v>
      </c>
      <c r="B1918" s="544"/>
      <c r="C1918" s="544"/>
    </row>
    <row r="1919" spans="1:3" x14ac:dyDescent="0.3">
      <c r="A1919" s="544" t="s">
        <v>589</v>
      </c>
      <c r="B1919" s="544"/>
      <c r="C1919" s="544"/>
    </row>
    <row r="1920" spans="1:3" x14ac:dyDescent="0.3">
      <c r="A1920" s="590" t="s">
        <v>501</v>
      </c>
      <c r="B1920" s="543" t="s">
        <v>502</v>
      </c>
      <c r="C1920" s="586">
        <v>9250</v>
      </c>
    </row>
    <row r="1921" spans="1:3" x14ac:dyDescent="0.3">
      <c r="A1921" s="590" t="s">
        <v>503</v>
      </c>
      <c r="B1921" s="543" t="s">
        <v>504</v>
      </c>
      <c r="C1921" s="586">
        <v>9250</v>
      </c>
    </row>
    <row r="1922" spans="1:3" x14ac:dyDescent="0.3">
      <c r="A1922" s="544" t="s">
        <v>505</v>
      </c>
      <c r="B1922" s="544"/>
      <c r="C1922" s="586">
        <v>9250</v>
      </c>
    </row>
    <row r="1923" spans="1:3" x14ac:dyDescent="0.3">
      <c r="A1923" s="590"/>
      <c r="B1923" s="543"/>
      <c r="C1923" s="586"/>
    </row>
    <row r="1924" spans="1:3" x14ac:dyDescent="0.3">
      <c r="A1924" s="587" t="s">
        <v>594</v>
      </c>
      <c r="B1924" s="587"/>
      <c r="C1924" s="586">
        <v>9250</v>
      </c>
    </row>
    <row r="1925" spans="1:3" x14ac:dyDescent="0.3">
      <c r="A1925" s="590"/>
      <c r="B1925" s="545"/>
      <c r="C1925" s="586"/>
    </row>
    <row r="1926" spans="1:3" x14ac:dyDescent="0.3">
      <c r="A1926" s="544" t="s">
        <v>595</v>
      </c>
      <c r="B1926" s="544"/>
      <c r="C1926" s="544"/>
    </row>
    <row r="1927" spans="1:3" x14ac:dyDescent="0.3">
      <c r="A1927" s="590" t="s">
        <v>487</v>
      </c>
      <c r="B1927" s="543" t="s">
        <v>488</v>
      </c>
      <c r="C1927" s="586">
        <v>1058</v>
      </c>
    </row>
    <row r="1928" spans="1:3" x14ac:dyDescent="0.3">
      <c r="A1928" s="590" t="s">
        <v>489</v>
      </c>
      <c r="B1928" s="543" t="s">
        <v>490</v>
      </c>
      <c r="C1928" s="586">
        <v>1058</v>
      </c>
    </row>
    <row r="1929" spans="1:3" x14ac:dyDescent="0.3">
      <c r="A1929" s="544" t="s">
        <v>461</v>
      </c>
      <c r="B1929" s="544"/>
      <c r="C1929" s="586">
        <v>1058</v>
      </c>
    </row>
    <row r="1930" spans="1:3" x14ac:dyDescent="0.3">
      <c r="A1930" s="590"/>
      <c r="B1930" s="543"/>
      <c r="C1930" s="586"/>
    </row>
    <row r="1931" spans="1:3" x14ac:dyDescent="0.3">
      <c r="A1931" s="587" t="s">
        <v>596</v>
      </c>
      <c r="B1931" s="587"/>
      <c r="C1931" s="586">
        <v>1058</v>
      </c>
    </row>
    <row r="1932" spans="1:3" x14ac:dyDescent="0.3">
      <c r="A1932" s="590"/>
      <c r="B1932" s="545"/>
      <c r="C1932" s="586"/>
    </row>
    <row r="1933" spans="1:3" x14ac:dyDescent="0.3">
      <c r="A1933" s="544" t="s">
        <v>597</v>
      </c>
      <c r="B1933" s="544"/>
      <c r="C1933" s="544"/>
    </row>
    <row r="1934" spans="1:3" x14ac:dyDescent="0.3">
      <c r="A1934" s="590" t="s">
        <v>457</v>
      </c>
      <c r="B1934" s="543" t="s">
        <v>458</v>
      </c>
      <c r="C1934" s="586">
        <v>1000</v>
      </c>
    </row>
    <row r="1935" spans="1:3" x14ac:dyDescent="0.3">
      <c r="A1935" s="590" t="s">
        <v>571</v>
      </c>
      <c r="B1935" s="543" t="s">
        <v>572</v>
      </c>
      <c r="C1935" s="586">
        <v>1000</v>
      </c>
    </row>
    <row r="1936" spans="1:3" x14ac:dyDescent="0.3">
      <c r="A1936" s="544" t="s">
        <v>461</v>
      </c>
      <c r="B1936" s="544"/>
      <c r="C1936" s="586">
        <v>1000</v>
      </c>
    </row>
    <row r="1937" spans="1:3" x14ac:dyDescent="0.3">
      <c r="A1937" s="590"/>
      <c r="B1937" s="543"/>
      <c r="C1937" s="586"/>
    </row>
    <row r="1938" spans="1:3" x14ac:dyDescent="0.3">
      <c r="A1938" s="587" t="s">
        <v>598</v>
      </c>
      <c r="B1938" s="587"/>
      <c r="C1938" s="586">
        <v>1000</v>
      </c>
    </row>
    <row r="1939" spans="1:3" x14ac:dyDescent="0.3">
      <c r="A1939" s="590"/>
      <c r="B1939" s="545"/>
      <c r="C1939" s="586"/>
    </row>
    <row r="1940" spans="1:3" x14ac:dyDescent="0.3">
      <c r="A1940" s="544" t="s">
        <v>605</v>
      </c>
      <c r="B1940" s="544"/>
      <c r="C1940" s="544"/>
    </row>
    <row r="1941" spans="1:3" x14ac:dyDescent="0.3">
      <c r="A1941" s="590" t="s">
        <v>487</v>
      </c>
      <c r="B1941" s="543" t="s">
        <v>488</v>
      </c>
      <c r="C1941" s="586">
        <v>5639</v>
      </c>
    </row>
    <row r="1942" spans="1:3" x14ac:dyDescent="0.3">
      <c r="A1942" s="590" t="s">
        <v>493</v>
      </c>
      <c r="B1942" s="543" t="s">
        <v>494</v>
      </c>
      <c r="C1942" s="586">
        <v>5639</v>
      </c>
    </row>
    <row r="1943" spans="1:3" x14ac:dyDescent="0.3">
      <c r="A1943" s="544" t="s">
        <v>461</v>
      </c>
      <c r="B1943" s="544"/>
      <c r="C1943" s="586">
        <v>5639</v>
      </c>
    </row>
    <row r="1944" spans="1:3" x14ac:dyDescent="0.3">
      <c r="A1944" s="587" t="s">
        <v>606</v>
      </c>
      <c r="B1944" s="587"/>
      <c r="C1944" s="586">
        <v>5639</v>
      </c>
    </row>
    <row r="1945" spans="1:3" x14ac:dyDescent="0.3">
      <c r="A1945" s="590"/>
      <c r="B1945" s="545"/>
      <c r="C1945" s="586"/>
    </row>
    <row r="1946" spans="1:3" x14ac:dyDescent="0.3">
      <c r="A1946" s="544" t="s">
        <v>619</v>
      </c>
      <c r="B1946" s="544"/>
      <c r="C1946" s="544"/>
    </row>
    <row r="1947" spans="1:3" x14ac:dyDescent="0.3">
      <c r="A1947" s="590" t="s">
        <v>487</v>
      </c>
      <c r="B1947" s="543" t="s">
        <v>488</v>
      </c>
      <c r="C1947" s="586">
        <v>10000</v>
      </c>
    </row>
    <row r="1948" spans="1:3" x14ac:dyDescent="0.3">
      <c r="A1948" s="590" t="s">
        <v>493</v>
      </c>
      <c r="B1948" s="543" t="s">
        <v>494</v>
      </c>
      <c r="C1948" s="586">
        <v>10000</v>
      </c>
    </row>
    <row r="1949" spans="1:3" x14ac:dyDescent="0.3">
      <c r="A1949" s="544" t="s">
        <v>461</v>
      </c>
      <c r="B1949" s="544"/>
      <c r="C1949" s="586">
        <v>10000</v>
      </c>
    </row>
    <row r="1950" spans="1:3" x14ac:dyDescent="0.3">
      <c r="A1950" s="590"/>
      <c r="B1950" s="543"/>
      <c r="C1950" s="586"/>
    </row>
    <row r="1951" spans="1:3" x14ac:dyDescent="0.3">
      <c r="A1951" s="590" t="s">
        <v>501</v>
      </c>
      <c r="B1951" s="543" t="s">
        <v>502</v>
      </c>
      <c r="C1951" s="586">
        <v>8158</v>
      </c>
    </row>
    <row r="1952" spans="1:3" x14ac:dyDescent="0.3">
      <c r="A1952" s="590" t="s">
        <v>689</v>
      </c>
      <c r="B1952" s="543" t="s">
        <v>690</v>
      </c>
      <c r="C1952" s="586">
        <v>8158</v>
      </c>
    </row>
    <row r="1953" spans="1:3" x14ac:dyDescent="0.3">
      <c r="A1953" s="544" t="s">
        <v>505</v>
      </c>
      <c r="B1953" s="544"/>
      <c r="C1953" s="586">
        <v>8158</v>
      </c>
    </row>
    <row r="1954" spans="1:3" ht="31.2" x14ac:dyDescent="0.3">
      <c r="A1954" s="587" t="s">
        <v>622</v>
      </c>
      <c r="B1954" s="587"/>
      <c r="C1954" s="586">
        <v>18158</v>
      </c>
    </row>
    <row r="1955" spans="1:3" x14ac:dyDescent="0.3">
      <c r="A1955" s="590"/>
      <c r="B1955" s="545"/>
      <c r="C1955" s="586"/>
    </row>
    <row r="1956" spans="1:3" ht="31.2" x14ac:dyDescent="0.3">
      <c r="A1956" s="587" t="s">
        <v>623</v>
      </c>
      <c r="B1956" s="587"/>
      <c r="C1956" s="586">
        <v>35105</v>
      </c>
    </row>
    <row r="1957" spans="1:3" x14ac:dyDescent="0.3">
      <c r="A1957" s="590"/>
      <c r="B1957" s="545"/>
      <c r="C1957" s="586"/>
    </row>
    <row r="1958" spans="1:3" x14ac:dyDescent="0.3">
      <c r="A1958" s="587" t="s">
        <v>624</v>
      </c>
      <c r="B1958" s="587"/>
      <c r="C1958" s="586">
        <v>35105</v>
      </c>
    </row>
    <row r="1959" spans="1:3" x14ac:dyDescent="0.3">
      <c r="A1959" s="590"/>
      <c r="B1959" s="545"/>
      <c r="C1959" s="586"/>
    </row>
    <row r="1960" spans="1:3" x14ac:dyDescent="0.3">
      <c r="A1960" s="544" t="s">
        <v>625</v>
      </c>
      <c r="B1960" s="544"/>
      <c r="C1960" s="544"/>
    </row>
    <row r="1961" spans="1:3" x14ac:dyDescent="0.3">
      <c r="A1961" s="544" t="s">
        <v>630</v>
      </c>
      <c r="B1961" s="544"/>
      <c r="C1961" s="544"/>
    </row>
    <row r="1962" spans="1:3" x14ac:dyDescent="0.3">
      <c r="A1962" s="544" t="s">
        <v>631</v>
      </c>
      <c r="B1962" s="544"/>
      <c r="C1962" s="544"/>
    </row>
    <row r="1963" spans="1:3" x14ac:dyDescent="0.3">
      <c r="A1963" s="590" t="s">
        <v>487</v>
      </c>
      <c r="B1963" s="543" t="s">
        <v>488</v>
      </c>
      <c r="C1963" s="586">
        <v>16752</v>
      </c>
    </row>
    <row r="1964" spans="1:3" x14ac:dyDescent="0.3">
      <c r="A1964" s="590" t="s">
        <v>495</v>
      </c>
      <c r="B1964" s="543" t="s">
        <v>496</v>
      </c>
      <c r="C1964" s="586">
        <v>16752</v>
      </c>
    </row>
    <row r="1965" spans="1:3" x14ac:dyDescent="0.3">
      <c r="A1965" s="544" t="s">
        <v>461</v>
      </c>
      <c r="B1965" s="544"/>
      <c r="C1965" s="586">
        <v>16752</v>
      </c>
    </row>
    <row r="1966" spans="1:3" x14ac:dyDescent="0.3">
      <c r="A1966" s="590" t="s">
        <v>632</v>
      </c>
      <c r="B1966" s="543" t="s">
        <v>344</v>
      </c>
      <c r="C1966" s="586">
        <v>82815</v>
      </c>
    </row>
    <row r="1967" spans="1:3" x14ac:dyDescent="0.3">
      <c r="A1967" s="544" t="s">
        <v>546</v>
      </c>
      <c r="B1967" s="544"/>
      <c r="C1967" s="586">
        <v>82815</v>
      </c>
    </row>
    <row r="1968" spans="1:3" x14ac:dyDescent="0.3">
      <c r="A1968" s="590" t="s">
        <v>499</v>
      </c>
      <c r="B1968" s="543" t="s">
        <v>500</v>
      </c>
      <c r="C1968" s="586">
        <v>0</v>
      </c>
    </row>
    <row r="1969" spans="1:3" x14ac:dyDescent="0.3">
      <c r="A1969" s="544" t="s">
        <v>505</v>
      </c>
      <c r="B1969" s="544"/>
      <c r="C1969" s="586">
        <v>0</v>
      </c>
    </row>
    <row r="1970" spans="1:3" x14ac:dyDescent="0.3">
      <c r="A1970" s="590"/>
      <c r="B1970" s="543"/>
      <c r="C1970" s="586"/>
    </row>
    <row r="1971" spans="1:3" x14ac:dyDescent="0.3">
      <c r="A1971" s="587" t="s">
        <v>633</v>
      </c>
      <c r="B1971" s="587"/>
      <c r="C1971" s="586">
        <v>99567</v>
      </c>
    </row>
    <row r="1972" spans="1:3" x14ac:dyDescent="0.3">
      <c r="A1972" s="590"/>
      <c r="B1972" s="545"/>
      <c r="C1972" s="586"/>
    </row>
    <row r="1973" spans="1:3" x14ac:dyDescent="0.3">
      <c r="A1973" s="544" t="s">
        <v>1358</v>
      </c>
      <c r="B1973" s="544"/>
      <c r="C1973" s="544"/>
    </row>
    <row r="1974" spans="1:3" ht="31.2" x14ac:dyDescent="0.3">
      <c r="A1974" s="590" t="s">
        <v>464</v>
      </c>
      <c r="B1974" s="543" t="s">
        <v>377</v>
      </c>
      <c r="C1974" s="586">
        <v>192480</v>
      </c>
    </row>
    <row r="1975" spans="1:3" x14ac:dyDescent="0.3">
      <c r="A1975" s="590" t="s">
        <v>465</v>
      </c>
      <c r="B1975" s="543" t="s">
        <v>466</v>
      </c>
      <c r="C1975" s="586">
        <v>192480</v>
      </c>
    </row>
    <row r="1976" spans="1:3" x14ac:dyDescent="0.3">
      <c r="A1976" s="590" t="s">
        <v>457</v>
      </c>
      <c r="B1976" s="543" t="s">
        <v>458</v>
      </c>
      <c r="C1976" s="586">
        <v>35339</v>
      </c>
    </row>
    <row r="1977" spans="1:3" x14ac:dyDescent="0.3">
      <c r="A1977" s="590" t="s">
        <v>483</v>
      </c>
      <c r="B1977" s="543" t="s">
        <v>484</v>
      </c>
      <c r="C1977" s="586">
        <v>31139</v>
      </c>
    </row>
    <row r="1978" spans="1:3" x14ac:dyDescent="0.3">
      <c r="A1978" s="590" t="s">
        <v>571</v>
      </c>
      <c r="B1978" s="543" t="s">
        <v>572</v>
      </c>
      <c r="C1978" s="586">
        <v>4200</v>
      </c>
    </row>
    <row r="1979" spans="1:3" x14ac:dyDescent="0.3">
      <c r="A1979" s="590" t="s">
        <v>469</v>
      </c>
      <c r="B1979" s="543" t="s">
        <v>470</v>
      </c>
      <c r="C1979" s="586">
        <v>41085</v>
      </c>
    </row>
    <row r="1980" spans="1:3" ht="31.2" x14ac:dyDescent="0.3">
      <c r="A1980" s="590" t="s">
        <v>471</v>
      </c>
      <c r="B1980" s="543" t="s">
        <v>472</v>
      </c>
      <c r="C1980" s="586">
        <v>23500</v>
      </c>
    </row>
    <row r="1981" spans="1:3" x14ac:dyDescent="0.3">
      <c r="A1981" s="590" t="s">
        <v>473</v>
      </c>
      <c r="B1981" s="543" t="s">
        <v>474</v>
      </c>
      <c r="C1981" s="586">
        <v>9900</v>
      </c>
    </row>
    <row r="1982" spans="1:3" x14ac:dyDescent="0.3">
      <c r="A1982" s="590" t="s">
        <v>475</v>
      </c>
      <c r="B1982" s="543" t="s">
        <v>476</v>
      </c>
      <c r="C1982" s="586">
        <v>7685</v>
      </c>
    </row>
    <row r="1983" spans="1:3" x14ac:dyDescent="0.3">
      <c r="A1983" s="590" t="s">
        <v>487</v>
      </c>
      <c r="B1983" s="543" t="s">
        <v>488</v>
      </c>
      <c r="C1983" s="586">
        <v>422713</v>
      </c>
    </row>
    <row r="1984" spans="1:3" x14ac:dyDescent="0.3">
      <c r="A1984" s="590" t="s">
        <v>512</v>
      </c>
      <c r="B1984" s="543" t="s">
        <v>513</v>
      </c>
      <c r="C1984" s="586">
        <v>7800</v>
      </c>
    </row>
    <row r="1985" spans="1:3" x14ac:dyDescent="0.3">
      <c r="A1985" s="590" t="s">
        <v>489</v>
      </c>
      <c r="B1985" s="543" t="s">
        <v>490</v>
      </c>
      <c r="C1985" s="586">
        <v>38516</v>
      </c>
    </row>
    <row r="1986" spans="1:3" x14ac:dyDescent="0.3">
      <c r="A1986" s="590" t="s">
        <v>491</v>
      </c>
      <c r="B1986" s="543" t="s">
        <v>492</v>
      </c>
      <c r="C1986" s="586">
        <v>170820</v>
      </c>
    </row>
    <row r="1987" spans="1:3" x14ac:dyDescent="0.3">
      <c r="A1987" s="590" t="s">
        <v>493</v>
      </c>
      <c r="B1987" s="543" t="s">
        <v>494</v>
      </c>
      <c r="C1987" s="586">
        <v>35225</v>
      </c>
    </row>
    <row r="1988" spans="1:3" x14ac:dyDescent="0.3">
      <c r="A1988" s="590" t="s">
        <v>495</v>
      </c>
      <c r="B1988" s="543" t="s">
        <v>496</v>
      </c>
      <c r="C1988" s="586">
        <v>170352</v>
      </c>
    </row>
    <row r="1989" spans="1:3" x14ac:dyDescent="0.3">
      <c r="A1989" s="590" t="s">
        <v>531</v>
      </c>
      <c r="B1989" s="543" t="s">
        <v>532</v>
      </c>
      <c r="C1989" s="586">
        <v>3773</v>
      </c>
    </row>
    <row r="1990" spans="1:3" ht="31.2" x14ac:dyDescent="0.3">
      <c r="A1990" s="590" t="s">
        <v>533</v>
      </c>
      <c r="B1990" s="543" t="s">
        <v>534</v>
      </c>
      <c r="C1990" s="586">
        <v>3773</v>
      </c>
    </row>
    <row r="1991" spans="1:3" x14ac:dyDescent="0.3">
      <c r="A1991" s="544" t="s">
        <v>461</v>
      </c>
      <c r="B1991" s="544"/>
      <c r="C1991" s="586">
        <v>695390</v>
      </c>
    </row>
    <row r="1992" spans="1:3" x14ac:dyDescent="0.3">
      <c r="A1992" s="590"/>
      <c r="B1992" s="543"/>
      <c r="C1992" s="586"/>
    </row>
    <row r="1993" spans="1:3" x14ac:dyDescent="0.3">
      <c r="A1993" s="590" t="s">
        <v>501</v>
      </c>
      <c r="B1993" s="543" t="s">
        <v>502</v>
      </c>
      <c r="C1993" s="586">
        <v>20044</v>
      </c>
    </row>
    <row r="1994" spans="1:3" x14ac:dyDescent="0.3">
      <c r="A1994" s="590" t="s">
        <v>577</v>
      </c>
      <c r="B1994" s="543" t="s">
        <v>578</v>
      </c>
      <c r="C1994" s="586">
        <v>10876</v>
      </c>
    </row>
    <row r="1995" spans="1:3" x14ac:dyDescent="0.3">
      <c r="A1995" s="590" t="s">
        <v>503</v>
      </c>
      <c r="B1995" s="543" t="s">
        <v>504</v>
      </c>
      <c r="C1995" s="586">
        <v>7380</v>
      </c>
    </row>
    <row r="1996" spans="1:3" x14ac:dyDescent="0.3">
      <c r="A1996" s="590" t="s">
        <v>645</v>
      </c>
      <c r="B1996" s="543" t="s">
        <v>646</v>
      </c>
      <c r="C1996" s="586">
        <v>1788</v>
      </c>
    </row>
    <row r="1997" spans="1:3" x14ac:dyDescent="0.3">
      <c r="A1997" s="590" t="s">
        <v>637</v>
      </c>
      <c r="B1997" s="543" t="s">
        <v>638</v>
      </c>
      <c r="C1997" s="586">
        <v>14400</v>
      </c>
    </row>
    <row r="1998" spans="1:3" x14ac:dyDescent="0.3">
      <c r="A1998" s="590" t="s">
        <v>748</v>
      </c>
      <c r="B1998" s="543" t="s">
        <v>749</v>
      </c>
      <c r="C1998" s="586">
        <v>14400</v>
      </c>
    </row>
    <row r="1999" spans="1:3" x14ac:dyDescent="0.3">
      <c r="A1999" s="544" t="s">
        <v>505</v>
      </c>
      <c r="B1999" s="544"/>
      <c r="C1999" s="586">
        <v>34444</v>
      </c>
    </row>
    <row r="2000" spans="1:3" x14ac:dyDescent="0.3">
      <c r="A2000" s="590"/>
      <c r="B2000" s="543"/>
      <c r="C2000" s="586"/>
    </row>
    <row r="2001" spans="1:3" ht="31.2" x14ac:dyDescent="0.3">
      <c r="A2001" s="587" t="s">
        <v>641</v>
      </c>
      <c r="B2001" s="587"/>
      <c r="C2001" s="586">
        <v>729834</v>
      </c>
    </row>
    <row r="2002" spans="1:3" x14ac:dyDescent="0.3">
      <c r="A2002" s="590"/>
      <c r="B2002" s="545"/>
      <c r="C2002" s="586"/>
    </row>
    <row r="2003" spans="1:3" x14ac:dyDescent="0.3">
      <c r="A2003" s="544" t="s">
        <v>642</v>
      </c>
      <c r="B2003" s="544"/>
      <c r="C2003" s="544"/>
    </row>
    <row r="2004" spans="1:3" x14ac:dyDescent="0.3">
      <c r="A2004" s="590" t="s">
        <v>457</v>
      </c>
      <c r="B2004" s="543" t="s">
        <v>458</v>
      </c>
      <c r="C2004" s="586">
        <v>5414</v>
      </c>
    </row>
    <row r="2005" spans="1:3" x14ac:dyDescent="0.3">
      <c r="A2005" s="590" t="s">
        <v>483</v>
      </c>
      <c r="B2005" s="543" t="s">
        <v>484</v>
      </c>
      <c r="C2005" s="586">
        <v>5414</v>
      </c>
    </row>
    <row r="2006" spans="1:3" x14ac:dyDescent="0.3">
      <c r="A2006" s="590" t="s">
        <v>469</v>
      </c>
      <c r="B2006" s="543" t="s">
        <v>470</v>
      </c>
      <c r="C2006" s="586">
        <v>506</v>
      </c>
    </row>
    <row r="2007" spans="1:3" ht="31.2" x14ac:dyDescent="0.3">
      <c r="A2007" s="590" t="s">
        <v>471</v>
      </c>
      <c r="B2007" s="543" t="s">
        <v>472</v>
      </c>
      <c r="C2007" s="586">
        <v>284</v>
      </c>
    </row>
    <row r="2008" spans="1:3" x14ac:dyDescent="0.3">
      <c r="A2008" s="590" t="s">
        <v>473</v>
      </c>
      <c r="B2008" s="543" t="s">
        <v>474</v>
      </c>
      <c r="C2008" s="586">
        <v>154</v>
      </c>
    </row>
    <row r="2009" spans="1:3" x14ac:dyDescent="0.3">
      <c r="A2009" s="590" t="s">
        <v>475</v>
      </c>
      <c r="B2009" s="543" t="s">
        <v>476</v>
      </c>
      <c r="C2009" s="586">
        <v>68</v>
      </c>
    </row>
    <row r="2010" spans="1:3" x14ac:dyDescent="0.3">
      <c r="A2010" s="590" t="s">
        <v>487</v>
      </c>
      <c r="B2010" s="543" t="s">
        <v>488</v>
      </c>
      <c r="C2010" s="586">
        <v>123240</v>
      </c>
    </row>
    <row r="2011" spans="1:3" x14ac:dyDescent="0.3">
      <c r="A2011" s="590" t="s">
        <v>489</v>
      </c>
      <c r="B2011" s="543" t="s">
        <v>490</v>
      </c>
      <c r="C2011" s="586">
        <v>460</v>
      </c>
    </row>
    <row r="2012" spans="1:3" x14ac:dyDescent="0.3">
      <c r="A2012" s="590" t="s">
        <v>493</v>
      </c>
      <c r="B2012" s="543" t="s">
        <v>494</v>
      </c>
      <c r="C2012" s="586">
        <v>122780</v>
      </c>
    </row>
    <row r="2013" spans="1:3" x14ac:dyDescent="0.3">
      <c r="A2013" s="544" t="s">
        <v>461</v>
      </c>
      <c r="B2013" s="544"/>
      <c r="C2013" s="586">
        <v>129160</v>
      </c>
    </row>
    <row r="2014" spans="1:3" x14ac:dyDescent="0.3">
      <c r="A2014" s="590"/>
      <c r="B2014" s="543"/>
      <c r="C2014" s="586"/>
    </row>
    <row r="2015" spans="1:3" x14ac:dyDescent="0.3">
      <c r="A2015" s="590" t="s">
        <v>499</v>
      </c>
      <c r="B2015" s="543" t="s">
        <v>500</v>
      </c>
      <c r="C2015" s="586">
        <v>310000</v>
      </c>
    </row>
    <row r="2016" spans="1:3" x14ac:dyDescent="0.3">
      <c r="A2016" s="590" t="s">
        <v>501</v>
      </c>
      <c r="B2016" s="543" t="s">
        <v>502</v>
      </c>
      <c r="C2016" s="586">
        <v>10740</v>
      </c>
    </row>
    <row r="2017" spans="1:3" x14ac:dyDescent="0.3">
      <c r="A2017" s="590" t="s">
        <v>503</v>
      </c>
      <c r="B2017" s="543" t="s">
        <v>504</v>
      </c>
      <c r="C2017" s="586">
        <v>10740</v>
      </c>
    </row>
    <row r="2018" spans="1:3" x14ac:dyDescent="0.3">
      <c r="A2018" s="544" t="s">
        <v>505</v>
      </c>
      <c r="B2018" s="544"/>
      <c r="C2018" s="586">
        <v>320740</v>
      </c>
    </row>
    <row r="2019" spans="1:3" x14ac:dyDescent="0.3">
      <c r="A2019" s="590"/>
      <c r="B2019" s="543"/>
      <c r="C2019" s="586"/>
    </row>
    <row r="2020" spans="1:3" x14ac:dyDescent="0.3">
      <c r="A2020" s="587" t="s">
        <v>643</v>
      </c>
      <c r="B2020" s="587"/>
      <c r="C2020" s="586">
        <v>449900</v>
      </c>
    </row>
    <row r="2021" spans="1:3" x14ac:dyDescent="0.3">
      <c r="A2021" s="590"/>
      <c r="B2021" s="545"/>
      <c r="C2021" s="586"/>
    </row>
    <row r="2022" spans="1:3" x14ac:dyDescent="0.3">
      <c r="A2022" s="587" t="s">
        <v>648</v>
      </c>
      <c r="B2022" s="587"/>
      <c r="C2022" s="586">
        <v>1279301</v>
      </c>
    </row>
    <row r="2023" spans="1:3" x14ac:dyDescent="0.3">
      <c r="A2023" s="590"/>
      <c r="B2023" s="545"/>
      <c r="C2023" s="586"/>
    </row>
    <row r="2024" spans="1:3" ht="31.2" x14ac:dyDescent="0.3">
      <c r="A2024" s="587" t="s">
        <v>649</v>
      </c>
      <c r="B2024" s="587"/>
      <c r="C2024" s="586">
        <v>1279301</v>
      </c>
    </row>
    <row r="2025" spans="1:3" x14ac:dyDescent="0.3">
      <c r="A2025" s="590"/>
      <c r="B2025" s="545"/>
      <c r="C2025" s="586"/>
    </row>
    <row r="2026" spans="1:3" s="473" customFormat="1" x14ac:dyDescent="0.3">
      <c r="A2026" s="120" t="s">
        <v>750</v>
      </c>
      <c r="B2026" s="545" t="s">
        <v>1033</v>
      </c>
      <c r="C2026" s="591">
        <v>6019915</v>
      </c>
    </row>
    <row r="2027" spans="1:3" x14ac:dyDescent="0.3">
      <c r="A2027" s="119"/>
      <c r="B2027" s="313"/>
      <c r="C2027" s="529"/>
    </row>
    <row r="2028" spans="1:3" ht="31.2" x14ac:dyDescent="0.3">
      <c r="A2028" s="120" t="s">
        <v>1356</v>
      </c>
      <c r="B2028" s="313"/>
      <c r="C2028" s="527">
        <f>SUM(C2026,C1809)</f>
        <v>58660374</v>
      </c>
    </row>
    <row r="2029" spans="1:3" x14ac:dyDescent="0.3">
      <c r="A2029" s="119"/>
      <c r="B2029" s="313"/>
      <c r="C2029" s="529"/>
    </row>
    <row r="2030" spans="1:3" ht="30" customHeight="1" x14ac:dyDescent="0.3">
      <c r="A2030" s="120" t="s">
        <v>751</v>
      </c>
      <c r="B2030" s="313"/>
      <c r="C2030" s="527">
        <f>SUM(C2028,C975)</f>
        <v>155494941</v>
      </c>
    </row>
    <row r="2031" spans="1:3" x14ac:dyDescent="0.3">
      <c r="A2031" s="121"/>
      <c r="B2031" s="310"/>
      <c r="C2031" s="525"/>
    </row>
    <row r="2032" spans="1:3" x14ac:dyDescent="0.3">
      <c r="A2032" s="121"/>
      <c r="B2032" s="310"/>
      <c r="C2032" s="525"/>
    </row>
    <row r="2033" spans="1:3" x14ac:dyDescent="0.3">
      <c r="A2033" s="562" t="s">
        <v>1586</v>
      </c>
      <c r="B2033" s="310"/>
      <c r="C2033" s="525"/>
    </row>
    <row r="2034" spans="1:3" x14ac:dyDescent="0.3">
      <c r="A2034" s="562" t="s">
        <v>1587</v>
      </c>
      <c r="B2034" s="310"/>
      <c r="C2034" s="525"/>
    </row>
    <row r="2035" spans="1:3" x14ac:dyDescent="0.3">
      <c r="A2035" s="562" t="s">
        <v>1588</v>
      </c>
      <c r="B2035" s="310"/>
      <c r="C2035" s="525"/>
    </row>
    <row r="2036" spans="1:3" x14ac:dyDescent="0.3">
      <c r="A2036" s="561"/>
      <c r="B2036" s="310"/>
      <c r="C2036" s="525"/>
    </row>
    <row r="2037" spans="1:3" x14ac:dyDescent="0.3">
      <c r="A2037" s="561"/>
      <c r="B2037" s="310"/>
      <c r="C2037" s="525"/>
    </row>
    <row r="2038" spans="1:3" x14ac:dyDescent="0.3">
      <c r="A2038" s="126"/>
      <c r="B2038" s="310"/>
      <c r="C2038" s="525"/>
    </row>
    <row r="2039" spans="1:3" x14ac:dyDescent="0.3">
      <c r="A2039" s="125"/>
      <c r="B2039" s="310"/>
      <c r="C2039" s="525"/>
    </row>
    <row r="2040" spans="1:3" x14ac:dyDescent="0.3">
      <c r="A2040" s="125"/>
      <c r="B2040" s="310"/>
      <c r="C2040" s="525"/>
    </row>
    <row r="2041" spans="1:3" x14ac:dyDescent="0.3">
      <c r="A2041" s="126"/>
      <c r="B2041" s="310"/>
      <c r="C2041" s="525"/>
    </row>
    <row r="2042" spans="1:3" x14ac:dyDescent="0.3">
      <c r="A2042" s="125"/>
      <c r="B2042" s="310"/>
      <c r="C2042" s="525"/>
    </row>
    <row r="2043" spans="1:3" x14ac:dyDescent="0.3">
      <c r="A2043" s="125"/>
      <c r="B2043" s="310"/>
      <c r="C2043" s="525"/>
    </row>
    <row r="2044" spans="1:3" x14ac:dyDescent="0.3">
      <c r="A2044" s="126"/>
      <c r="B2044" s="310"/>
      <c r="C2044" s="525"/>
    </row>
    <row r="2045" spans="1:3" x14ac:dyDescent="0.3">
      <c r="A2045" s="126"/>
      <c r="B2045" s="310"/>
      <c r="C2045" s="525"/>
    </row>
    <row r="2046" spans="1:3" x14ac:dyDescent="0.3">
      <c r="A2046" s="563"/>
      <c r="B2046" s="310"/>
      <c r="C2046" s="525"/>
    </row>
    <row r="2047" spans="1:3" x14ac:dyDescent="0.3">
      <c r="A2047" s="564"/>
      <c r="B2047" s="310"/>
      <c r="C2047" s="525"/>
    </row>
    <row r="2048" spans="1:3" x14ac:dyDescent="0.3">
      <c r="A2048" s="564"/>
      <c r="B2048" s="310"/>
      <c r="C2048" s="525"/>
    </row>
    <row r="2049" spans="1:3" x14ac:dyDescent="0.3">
      <c r="A2049" s="564"/>
      <c r="B2049" s="596"/>
      <c r="C2049" s="597"/>
    </row>
  </sheetData>
  <pageMargins left="0.70866141732283472" right="0.31496062992125984" top="0.74803149606299213" bottom="0.74803149606299213" header="0.31496062992125984" footer="0.31496062992125984"/>
  <pageSetup paperSize="9" scale="85" fitToHeight="0" orientation="portrait" r:id="rId1"/>
  <headerFooter>
    <oddFooter>Стр. &amp;P</oddFooter>
  </headerFooter>
  <rowBreaks count="3" manualBreakCount="3">
    <brk id="91" max="16383" man="1"/>
    <brk id="134" max="2" man="1"/>
    <brk id="18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D339"/>
  <sheetViews>
    <sheetView zoomScaleNormal="100" workbookViewId="0">
      <pane ySplit="7" topLeftCell="A323" activePane="bottomLeft" state="frozen"/>
      <selection pane="bottomLeft" activeCell="E318" sqref="E318"/>
    </sheetView>
  </sheetViews>
  <sheetFormatPr defaultColWidth="29.33203125" defaultRowHeight="15.6" x14ac:dyDescent="0.3"/>
  <cols>
    <col min="1" max="1" width="51.109375" style="297" customWidth="1"/>
    <col min="2" max="3" width="5.5546875" style="297" hidden="1" customWidth="1"/>
    <col min="4" max="4" width="10.33203125" style="297" hidden="1" customWidth="1"/>
    <col min="5" max="5" width="12.5546875" style="285" customWidth="1"/>
    <col min="6" max="6" width="15.5546875" style="285" customWidth="1"/>
    <col min="7" max="7" width="16" style="285" bestFit="1" customWidth="1"/>
    <col min="8" max="8" width="12" style="285" customWidth="1"/>
    <col min="9" max="9" width="14.6640625" style="285" customWidth="1"/>
    <col min="10" max="10" width="10.88671875" style="285" customWidth="1"/>
    <col min="11" max="11" width="16.33203125" style="285" customWidth="1"/>
    <col min="12" max="13" width="12.6640625" style="285" customWidth="1"/>
    <col min="14" max="151" width="29.33203125" style="285" customWidth="1"/>
    <col min="152" max="152" width="42.44140625" style="285" customWidth="1"/>
    <col min="153" max="155" width="12.44140625" style="285" customWidth="1"/>
    <col min="156" max="158" width="10.88671875" style="285" customWidth="1"/>
    <col min="159" max="161" width="14.5546875" style="285" bestFit="1" customWidth="1"/>
    <col min="162" max="164" width="11" style="285" customWidth="1"/>
    <col min="165" max="167" width="14.5546875" style="285" customWidth="1"/>
    <col min="168" max="170" width="15.33203125" style="285" customWidth="1"/>
    <col min="171" max="171" width="15.5546875" style="285" customWidth="1"/>
    <col min="172" max="172" width="44.5546875" style="285" customWidth="1"/>
    <col min="173" max="173" width="13.88671875" style="285" customWidth="1"/>
    <col min="174" max="174" width="10.88671875" style="285" customWidth="1"/>
    <col min="175" max="175" width="14.5546875" style="285" customWidth="1"/>
    <col min="176" max="176" width="11" style="285" customWidth="1"/>
    <col min="177" max="177" width="10.88671875" style="285" customWidth="1"/>
    <col min="178" max="178" width="14.5546875" style="285" customWidth="1"/>
    <col min="179" max="180" width="15.5546875" style="285" customWidth="1"/>
    <col min="181" max="181" width="17.6640625" style="285" customWidth="1"/>
    <col min="182" max="16384" width="29.33203125" style="285"/>
  </cols>
  <sheetData>
    <row r="1" spans="1:238" x14ac:dyDescent="0.3">
      <c r="A1" s="598"/>
      <c r="B1" s="298"/>
      <c r="M1" s="20" t="s">
        <v>1575</v>
      </c>
    </row>
    <row r="2" spans="1:238" x14ac:dyDescent="0.3">
      <c r="A2" s="599"/>
      <c r="B2" s="600"/>
      <c r="C2" s="599"/>
      <c r="D2" s="599"/>
      <c r="E2" s="472"/>
      <c r="F2" s="472"/>
      <c r="G2" s="472"/>
      <c r="H2" s="472"/>
      <c r="I2" s="472"/>
      <c r="J2" s="472"/>
      <c r="K2" s="601"/>
      <c r="L2" s="601"/>
    </row>
    <row r="3" spans="1:238" x14ac:dyDescent="0.3">
      <c r="A3" s="602" t="s">
        <v>1360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</row>
    <row r="4" spans="1:238" x14ac:dyDescent="0.3">
      <c r="A4" s="603">
        <v>2023</v>
      </c>
      <c r="B4" s="603"/>
      <c r="C4" s="603"/>
      <c r="D4" s="603"/>
      <c r="E4" s="602"/>
      <c r="F4" s="602"/>
      <c r="G4" s="602"/>
      <c r="H4" s="602"/>
      <c r="I4" s="602"/>
      <c r="J4" s="602"/>
      <c r="K4" s="602"/>
      <c r="L4" s="602"/>
      <c r="M4" s="602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</row>
    <row r="5" spans="1:238" x14ac:dyDescent="0.3">
      <c r="A5" s="604"/>
      <c r="B5" s="603"/>
      <c r="C5" s="603"/>
      <c r="D5" s="603"/>
      <c r="E5" s="602"/>
      <c r="F5" s="605"/>
      <c r="G5" s="606"/>
      <c r="H5" s="602"/>
      <c r="I5" s="602"/>
      <c r="J5" s="602"/>
      <c r="K5" s="602"/>
      <c r="L5" s="602"/>
      <c r="M5" s="602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</row>
    <row r="6" spans="1:238" ht="62.4" x14ac:dyDescent="0.3">
      <c r="A6" s="286" t="s">
        <v>1171</v>
      </c>
      <c r="B6" s="607"/>
      <c r="C6" s="607"/>
      <c r="D6" s="607"/>
      <c r="E6" s="287" t="s">
        <v>1172</v>
      </c>
      <c r="F6" s="288" t="s">
        <v>1173</v>
      </c>
      <c r="G6" s="288" t="s">
        <v>1174</v>
      </c>
      <c r="H6" s="288" t="s">
        <v>1175</v>
      </c>
      <c r="I6" s="288" t="s">
        <v>1176</v>
      </c>
      <c r="J6" s="288" t="s">
        <v>1177</v>
      </c>
      <c r="K6" s="288" t="s">
        <v>1178</v>
      </c>
      <c r="L6" s="288" t="s">
        <v>1179</v>
      </c>
      <c r="M6" s="288" t="s">
        <v>1180</v>
      </c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599"/>
      <c r="DV6" s="599"/>
      <c r="DW6" s="599"/>
      <c r="DX6" s="599"/>
      <c r="DY6" s="599"/>
      <c r="DZ6" s="599"/>
      <c r="EA6" s="599"/>
      <c r="EB6" s="599"/>
      <c r="EC6" s="599"/>
      <c r="ED6" s="599"/>
      <c r="EE6" s="599"/>
      <c r="EF6" s="599"/>
      <c r="EG6" s="599"/>
      <c r="EH6" s="599"/>
      <c r="EI6" s="599"/>
      <c r="EJ6" s="599"/>
      <c r="EK6" s="599"/>
      <c r="EL6" s="599"/>
      <c r="EM6" s="599"/>
      <c r="EN6" s="599"/>
      <c r="EO6" s="599"/>
      <c r="EP6" s="599"/>
      <c r="EQ6" s="599"/>
      <c r="ER6" s="599"/>
      <c r="ES6" s="599"/>
      <c r="ET6" s="599"/>
      <c r="EU6" s="599"/>
      <c r="EV6" s="599"/>
      <c r="EW6" s="599"/>
      <c r="EX6" s="599"/>
      <c r="EY6" s="599"/>
      <c r="EZ6" s="599"/>
      <c r="FA6" s="599"/>
      <c r="FB6" s="599"/>
      <c r="FC6" s="599"/>
      <c r="FD6" s="599"/>
      <c r="FE6" s="599"/>
      <c r="FF6" s="599"/>
      <c r="FG6" s="599"/>
      <c r="FH6" s="599"/>
      <c r="FI6" s="599"/>
      <c r="FJ6" s="599"/>
      <c r="FK6" s="599"/>
      <c r="FL6" s="599"/>
      <c r="FM6" s="599"/>
      <c r="FN6" s="599"/>
      <c r="FO6" s="599"/>
      <c r="FP6" s="599"/>
      <c r="FQ6" s="599"/>
      <c r="FR6" s="599"/>
      <c r="FS6" s="599"/>
      <c r="FT6" s="599"/>
      <c r="FU6" s="599"/>
      <c r="FV6" s="599"/>
      <c r="FW6" s="599"/>
      <c r="FX6" s="599"/>
      <c r="FY6" s="599"/>
      <c r="FZ6" s="599"/>
      <c r="GA6" s="599"/>
      <c r="GB6" s="599"/>
      <c r="GC6" s="599"/>
      <c r="GD6" s="599"/>
      <c r="GE6" s="599"/>
      <c r="GF6" s="599"/>
      <c r="GG6" s="599"/>
      <c r="GH6" s="599"/>
      <c r="GI6" s="599"/>
      <c r="GJ6" s="599"/>
      <c r="GK6" s="599"/>
      <c r="GL6" s="599"/>
      <c r="GM6" s="599"/>
      <c r="GN6" s="599"/>
      <c r="GO6" s="599"/>
      <c r="GP6" s="599"/>
      <c r="GQ6" s="599"/>
      <c r="GR6" s="599"/>
      <c r="GS6" s="599"/>
      <c r="GT6" s="599"/>
      <c r="GU6" s="599"/>
      <c r="GV6" s="599"/>
      <c r="GW6" s="599"/>
      <c r="GX6" s="599"/>
      <c r="GY6" s="599"/>
      <c r="GZ6" s="599"/>
      <c r="HA6" s="599"/>
      <c r="HB6" s="599"/>
      <c r="HC6" s="599"/>
      <c r="HD6" s="599"/>
      <c r="HE6" s="599"/>
      <c r="HF6" s="599"/>
      <c r="HG6" s="599"/>
      <c r="HH6" s="599"/>
      <c r="HI6" s="599"/>
      <c r="HJ6" s="599"/>
      <c r="HK6" s="599"/>
      <c r="HL6" s="599"/>
      <c r="HM6" s="599"/>
      <c r="HN6" s="599"/>
      <c r="HO6" s="599"/>
      <c r="HP6" s="599"/>
      <c r="HQ6" s="599"/>
      <c r="HR6" s="599"/>
      <c r="HS6" s="599"/>
      <c r="HT6" s="599"/>
      <c r="HU6" s="599"/>
      <c r="HV6" s="599"/>
      <c r="HW6" s="599"/>
      <c r="HX6" s="599"/>
      <c r="HY6" s="599"/>
      <c r="HZ6" s="599"/>
      <c r="IA6" s="599"/>
      <c r="IB6" s="599"/>
      <c r="IC6" s="599"/>
      <c r="ID6" s="599"/>
    </row>
    <row r="7" spans="1:238" x14ac:dyDescent="0.3">
      <c r="A7" s="395"/>
      <c r="B7" s="608"/>
      <c r="C7" s="608"/>
      <c r="D7" s="608"/>
      <c r="E7" s="396" t="s">
        <v>1265</v>
      </c>
      <c r="F7" s="396" t="s">
        <v>1265</v>
      </c>
      <c r="G7" s="396" t="s">
        <v>1265</v>
      </c>
      <c r="H7" s="396" t="s">
        <v>1265</v>
      </c>
      <c r="I7" s="396" t="s">
        <v>1265</v>
      </c>
      <c r="J7" s="396" t="s">
        <v>1265</v>
      </c>
      <c r="K7" s="396" t="s">
        <v>1265</v>
      </c>
      <c r="L7" s="396" t="s">
        <v>1265</v>
      </c>
      <c r="M7" s="396" t="s">
        <v>1265</v>
      </c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  <c r="DI7" s="599"/>
      <c r="DJ7" s="599"/>
      <c r="DK7" s="599"/>
      <c r="DL7" s="599"/>
      <c r="DM7" s="599"/>
      <c r="DN7" s="599"/>
      <c r="DO7" s="599"/>
      <c r="DP7" s="599"/>
      <c r="DQ7" s="599"/>
      <c r="DR7" s="599"/>
      <c r="DS7" s="599"/>
      <c r="DT7" s="599"/>
      <c r="DU7" s="599"/>
      <c r="DV7" s="599"/>
      <c r="DW7" s="599"/>
      <c r="DX7" s="599"/>
      <c r="DY7" s="599"/>
      <c r="DZ7" s="599"/>
      <c r="EA7" s="599"/>
      <c r="EB7" s="599"/>
      <c r="EC7" s="599"/>
      <c r="ED7" s="599"/>
      <c r="EE7" s="599"/>
      <c r="EF7" s="599"/>
      <c r="EG7" s="599"/>
      <c r="EH7" s="599"/>
      <c r="EI7" s="599"/>
      <c r="EJ7" s="599"/>
      <c r="EK7" s="599"/>
      <c r="EL7" s="599"/>
      <c r="EM7" s="599"/>
      <c r="EN7" s="599"/>
      <c r="EO7" s="599"/>
      <c r="EP7" s="599"/>
      <c r="EQ7" s="599"/>
      <c r="ER7" s="599"/>
      <c r="ES7" s="599"/>
      <c r="ET7" s="599"/>
      <c r="EU7" s="599"/>
      <c r="EV7" s="599"/>
      <c r="EW7" s="599"/>
      <c r="EX7" s="599"/>
      <c r="EY7" s="599"/>
      <c r="EZ7" s="599"/>
      <c r="FA7" s="599"/>
      <c r="FB7" s="599"/>
      <c r="FC7" s="599"/>
      <c r="FD7" s="599"/>
      <c r="FE7" s="599"/>
      <c r="FF7" s="599"/>
      <c r="FG7" s="599"/>
      <c r="FH7" s="599"/>
      <c r="FI7" s="599"/>
      <c r="FJ7" s="599"/>
      <c r="FK7" s="599"/>
      <c r="FL7" s="599"/>
      <c r="FM7" s="599"/>
      <c r="FN7" s="599"/>
      <c r="FO7" s="599"/>
      <c r="FP7" s="599"/>
      <c r="FQ7" s="599"/>
      <c r="FR7" s="599"/>
      <c r="FS7" s="599"/>
      <c r="FT7" s="599"/>
      <c r="FU7" s="599"/>
      <c r="FV7" s="599"/>
      <c r="FW7" s="599"/>
      <c r="FX7" s="599"/>
      <c r="FY7" s="599"/>
      <c r="FZ7" s="599"/>
      <c r="GA7" s="599"/>
      <c r="GB7" s="599"/>
      <c r="GC7" s="599"/>
      <c r="GD7" s="599"/>
      <c r="GE7" s="599"/>
      <c r="GF7" s="599"/>
      <c r="GG7" s="599"/>
      <c r="GH7" s="599"/>
      <c r="GI7" s="599"/>
      <c r="GJ7" s="599"/>
      <c r="GK7" s="599"/>
      <c r="GL7" s="599"/>
      <c r="GM7" s="599"/>
      <c r="GN7" s="599"/>
      <c r="GO7" s="599"/>
      <c r="GP7" s="599"/>
      <c r="GQ7" s="599"/>
      <c r="GR7" s="599"/>
      <c r="GS7" s="599"/>
      <c r="GT7" s="599"/>
      <c r="GU7" s="599"/>
      <c r="GV7" s="599"/>
      <c r="GW7" s="599"/>
      <c r="GX7" s="599"/>
      <c r="GY7" s="599"/>
      <c r="GZ7" s="599"/>
      <c r="HA7" s="599"/>
      <c r="HB7" s="599"/>
      <c r="HC7" s="599"/>
      <c r="HD7" s="599"/>
      <c r="HE7" s="599"/>
      <c r="HF7" s="599"/>
      <c r="HG7" s="599"/>
      <c r="HH7" s="599"/>
      <c r="HI7" s="599"/>
      <c r="HJ7" s="599"/>
      <c r="HK7" s="599"/>
      <c r="HL7" s="599"/>
      <c r="HM7" s="599"/>
      <c r="HN7" s="599"/>
      <c r="HO7" s="599"/>
      <c r="HP7" s="599"/>
      <c r="HQ7" s="599"/>
      <c r="HR7" s="599"/>
      <c r="HS7" s="599"/>
      <c r="HT7" s="599"/>
      <c r="HU7" s="599"/>
      <c r="HV7" s="599"/>
      <c r="HW7" s="599"/>
      <c r="HX7" s="599"/>
      <c r="HY7" s="599"/>
      <c r="HZ7" s="599"/>
      <c r="IA7" s="599"/>
      <c r="IB7" s="599"/>
      <c r="IC7" s="599"/>
      <c r="ID7" s="599"/>
    </row>
    <row r="8" spans="1:238" x14ac:dyDescent="0.3">
      <c r="A8" s="289" t="s">
        <v>751</v>
      </c>
      <c r="B8" s="289"/>
      <c r="C8" s="289"/>
      <c r="D8" s="289"/>
      <c r="E8" s="290">
        <f t="shared" ref="E8:E71" si="0">F8+G8+H8+I8+J8+K8+L8+M8</f>
        <v>61578012</v>
      </c>
      <c r="F8" s="290">
        <f>SUM(F9,F100,F299,F320)</f>
        <v>4329200</v>
      </c>
      <c r="G8" s="290">
        <f t="shared" ref="G8:M8" si="1">SUM(G9,G100,G299,G320)</f>
        <v>974781</v>
      </c>
      <c r="H8" s="290">
        <f t="shared" si="1"/>
        <v>4644290</v>
      </c>
      <c r="I8" s="290">
        <f t="shared" si="1"/>
        <v>23958608</v>
      </c>
      <c r="J8" s="290">
        <f t="shared" si="1"/>
        <v>1941113</v>
      </c>
      <c r="K8" s="290">
        <f t="shared" si="1"/>
        <v>7970392</v>
      </c>
      <c r="L8" s="290">
        <f t="shared" si="1"/>
        <v>60668</v>
      </c>
      <c r="M8" s="290">
        <f t="shared" si="1"/>
        <v>17698960</v>
      </c>
      <c r="N8" s="609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</row>
    <row r="9" spans="1:238" x14ac:dyDescent="0.3">
      <c r="A9" s="397" t="s">
        <v>1181</v>
      </c>
      <c r="B9" s="397"/>
      <c r="C9" s="397"/>
      <c r="D9" s="397"/>
      <c r="E9" s="291">
        <f t="shared" si="0"/>
        <v>28212729</v>
      </c>
      <c r="F9" s="291">
        <f t="shared" ref="F9:M9" si="2">SUM(F10,F25,F39,F60,F87,F94,F48,F73)</f>
        <v>2710037</v>
      </c>
      <c r="G9" s="291">
        <f t="shared" si="2"/>
        <v>582500</v>
      </c>
      <c r="H9" s="291">
        <f t="shared" si="2"/>
        <v>2367820</v>
      </c>
      <c r="I9" s="291">
        <f t="shared" si="2"/>
        <v>14323284</v>
      </c>
      <c r="J9" s="291">
        <f t="shared" si="2"/>
        <v>1356852</v>
      </c>
      <c r="K9" s="291">
        <f t="shared" si="2"/>
        <v>4436620</v>
      </c>
      <c r="L9" s="291">
        <f t="shared" si="2"/>
        <v>0</v>
      </c>
      <c r="M9" s="291">
        <f t="shared" si="2"/>
        <v>2435616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</row>
    <row r="10" spans="1:238" x14ac:dyDescent="0.3">
      <c r="A10" s="397" t="s">
        <v>1182</v>
      </c>
      <c r="B10" s="397"/>
      <c r="C10" s="397"/>
      <c r="D10" s="397"/>
      <c r="E10" s="291">
        <f t="shared" si="0"/>
        <v>465596</v>
      </c>
      <c r="F10" s="291">
        <f t="shared" ref="F10:M10" si="3">SUM(F11)</f>
        <v>0</v>
      </c>
      <c r="G10" s="291">
        <f t="shared" si="3"/>
        <v>0</v>
      </c>
      <c r="H10" s="291">
        <f t="shared" si="3"/>
        <v>259236</v>
      </c>
      <c r="I10" s="291">
        <f t="shared" si="3"/>
        <v>0</v>
      </c>
      <c r="J10" s="291">
        <f t="shared" si="3"/>
        <v>0</v>
      </c>
      <c r="K10" s="291">
        <f t="shared" si="3"/>
        <v>0</v>
      </c>
      <c r="L10" s="291">
        <f t="shared" si="3"/>
        <v>0</v>
      </c>
      <c r="M10" s="291">
        <f t="shared" si="3"/>
        <v>206360</v>
      </c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2"/>
      <c r="FB10" s="472"/>
      <c r="FC10" s="472"/>
      <c r="FD10" s="472"/>
      <c r="FE10" s="472"/>
      <c r="FF10" s="472"/>
      <c r="FG10" s="472"/>
      <c r="FH10" s="472"/>
      <c r="FI10" s="472"/>
      <c r="FJ10" s="472"/>
      <c r="FK10" s="472"/>
      <c r="FL10" s="472"/>
      <c r="FM10" s="472"/>
      <c r="FN10" s="472"/>
      <c r="FO10" s="472"/>
      <c r="FP10" s="472"/>
      <c r="FQ10" s="472"/>
      <c r="FR10" s="472"/>
      <c r="FS10" s="472"/>
      <c r="FT10" s="472"/>
      <c r="FU10" s="472"/>
      <c r="FV10" s="472"/>
      <c r="FW10" s="472"/>
      <c r="FX10" s="472"/>
      <c r="FY10" s="472"/>
      <c r="FZ10" s="472"/>
      <c r="GA10" s="472"/>
      <c r="GB10" s="472"/>
      <c r="GC10" s="472"/>
      <c r="GD10" s="472"/>
      <c r="GE10" s="472"/>
      <c r="GF10" s="472"/>
      <c r="GG10" s="472"/>
      <c r="GH10" s="472"/>
      <c r="GI10" s="472"/>
      <c r="GJ10" s="472"/>
      <c r="GK10" s="472"/>
      <c r="GL10" s="472"/>
      <c r="GM10" s="472"/>
      <c r="GN10" s="472"/>
      <c r="GO10" s="472"/>
      <c r="GP10" s="472"/>
      <c r="GQ10" s="472"/>
      <c r="GR10" s="472"/>
      <c r="GS10" s="472"/>
      <c r="GT10" s="472"/>
      <c r="GU10" s="472"/>
      <c r="GV10" s="472"/>
      <c r="GW10" s="472"/>
      <c r="GX10" s="472"/>
      <c r="GY10" s="472"/>
      <c r="GZ10" s="472"/>
      <c r="HA10" s="472"/>
      <c r="HB10" s="472"/>
      <c r="HC10" s="472"/>
      <c r="HD10" s="472"/>
      <c r="HE10" s="472"/>
      <c r="HF10" s="472"/>
      <c r="HG10" s="472"/>
      <c r="HH10" s="472"/>
      <c r="HI10" s="472"/>
      <c r="HJ10" s="472"/>
      <c r="HK10" s="472"/>
      <c r="HL10" s="472"/>
      <c r="HM10" s="472"/>
      <c r="HN10" s="472"/>
      <c r="HO10" s="472"/>
      <c r="HP10" s="472"/>
      <c r="HQ10" s="472"/>
      <c r="HR10" s="472"/>
      <c r="HS10" s="472"/>
      <c r="HT10" s="472"/>
      <c r="HU10" s="472"/>
      <c r="HV10" s="472"/>
      <c r="HW10" s="472"/>
      <c r="HX10" s="472"/>
      <c r="HY10" s="472"/>
      <c r="HZ10" s="472"/>
      <c r="IA10" s="472"/>
      <c r="IB10" s="472"/>
      <c r="IC10" s="472"/>
      <c r="ID10" s="472"/>
    </row>
    <row r="11" spans="1:238" x14ac:dyDescent="0.3">
      <c r="A11" s="397" t="s">
        <v>1183</v>
      </c>
      <c r="B11" s="397"/>
      <c r="C11" s="397"/>
      <c r="D11" s="397"/>
      <c r="E11" s="292">
        <f t="shared" si="0"/>
        <v>465596</v>
      </c>
      <c r="F11" s="292">
        <f t="shared" ref="F11:M11" si="4">SUM(F12:F24)</f>
        <v>0</v>
      </c>
      <c r="G11" s="292">
        <f t="shared" si="4"/>
        <v>0</v>
      </c>
      <c r="H11" s="292">
        <f>SUM(H12:H24)</f>
        <v>259236</v>
      </c>
      <c r="I11" s="292">
        <f t="shared" si="4"/>
        <v>0</v>
      </c>
      <c r="J11" s="292">
        <f t="shared" si="4"/>
        <v>0</v>
      </c>
      <c r="K11" s="292">
        <f t="shared" si="4"/>
        <v>0</v>
      </c>
      <c r="L11" s="292">
        <f t="shared" si="4"/>
        <v>0</v>
      </c>
      <c r="M11" s="292">
        <f t="shared" si="4"/>
        <v>206360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</row>
    <row r="12" spans="1:238" ht="31.2" x14ac:dyDescent="0.3">
      <c r="A12" s="302" t="s">
        <v>1361</v>
      </c>
      <c r="B12" s="616">
        <v>2</v>
      </c>
      <c r="C12" s="616">
        <v>122</v>
      </c>
      <c r="D12" s="616">
        <v>5100</v>
      </c>
      <c r="E12" s="293">
        <f t="shared" si="0"/>
        <v>16128</v>
      </c>
      <c r="F12" s="293">
        <v>0</v>
      </c>
      <c r="G12" s="293">
        <v>0</v>
      </c>
      <c r="H12" s="293">
        <f>3548+12580</f>
        <v>16128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  <c r="FL12" s="472"/>
      <c r="FM12" s="472"/>
      <c r="FN12" s="472"/>
      <c r="FO12" s="472"/>
      <c r="FP12" s="472"/>
      <c r="FQ12" s="472"/>
      <c r="FR12" s="472"/>
      <c r="FS12" s="472"/>
      <c r="FT12" s="472"/>
      <c r="FU12" s="472"/>
      <c r="FV12" s="472"/>
      <c r="FW12" s="472"/>
      <c r="FX12" s="472"/>
      <c r="FY12" s="472"/>
      <c r="FZ12" s="472"/>
      <c r="GA12" s="472"/>
      <c r="GB12" s="472"/>
      <c r="GC12" s="472"/>
      <c r="GD12" s="472"/>
      <c r="GE12" s="472"/>
      <c r="GF12" s="472"/>
      <c r="GG12" s="472"/>
      <c r="GH12" s="472"/>
      <c r="GI12" s="472"/>
      <c r="GJ12" s="472"/>
      <c r="GK12" s="472"/>
      <c r="GL12" s="472"/>
      <c r="GM12" s="472"/>
      <c r="GN12" s="472"/>
      <c r="GO12" s="472"/>
      <c r="GP12" s="472"/>
      <c r="GQ12" s="472"/>
      <c r="GR12" s="472"/>
      <c r="GS12" s="472"/>
      <c r="GT12" s="472"/>
      <c r="GU12" s="472"/>
      <c r="GV12" s="472"/>
      <c r="GW12" s="472"/>
      <c r="GX12" s="472"/>
      <c r="GY12" s="472"/>
      <c r="GZ12" s="472"/>
      <c r="HA12" s="472"/>
      <c r="HB12" s="472"/>
      <c r="HC12" s="472"/>
      <c r="HD12" s="472"/>
      <c r="HE12" s="472"/>
      <c r="HF12" s="472"/>
      <c r="HG12" s="472"/>
      <c r="HH12" s="472"/>
      <c r="HI12" s="472"/>
      <c r="HJ12" s="472"/>
      <c r="HK12" s="472"/>
      <c r="HL12" s="472"/>
      <c r="HM12" s="472"/>
      <c r="HN12" s="472"/>
      <c r="HO12" s="472"/>
      <c r="HP12" s="472"/>
      <c r="HQ12" s="472"/>
      <c r="HR12" s="472"/>
      <c r="HS12" s="472"/>
      <c r="HT12" s="472"/>
      <c r="HU12" s="472"/>
      <c r="HV12" s="472"/>
      <c r="HW12" s="472"/>
      <c r="HX12" s="472"/>
      <c r="HY12" s="472"/>
      <c r="HZ12" s="472"/>
      <c r="IA12" s="472"/>
      <c r="IB12" s="472"/>
      <c r="IC12" s="472"/>
      <c r="ID12" s="472"/>
    </row>
    <row r="13" spans="1:238" ht="31.2" x14ac:dyDescent="0.3">
      <c r="A13" s="302" t="s">
        <v>1362</v>
      </c>
      <c r="B13" s="616">
        <v>2</v>
      </c>
      <c r="C13" s="616">
        <v>122</v>
      </c>
      <c r="D13" s="616">
        <v>5100</v>
      </c>
      <c r="E13" s="293">
        <f t="shared" si="0"/>
        <v>4997</v>
      </c>
      <c r="F13" s="293">
        <v>0</v>
      </c>
      <c r="G13" s="293">
        <v>0</v>
      </c>
      <c r="H13" s="293">
        <v>4997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  <c r="FL13" s="472"/>
      <c r="FM13" s="472"/>
      <c r="FN13" s="472"/>
      <c r="FO13" s="472"/>
      <c r="FP13" s="472"/>
      <c r="FQ13" s="472"/>
      <c r="FR13" s="472"/>
      <c r="FS13" s="472"/>
      <c r="FT13" s="472"/>
      <c r="FU13" s="472"/>
      <c r="FV13" s="472"/>
      <c r="FW13" s="472"/>
      <c r="FX13" s="472"/>
      <c r="FY13" s="472"/>
      <c r="FZ13" s="472"/>
      <c r="GA13" s="472"/>
      <c r="GB13" s="472"/>
      <c r="GC13" s="472"/>
      <c r="GD13" s="472"/>
      <c r="GE13" s="472"/>
      <c r="GF13" s="472"/>
      <c r="GG13" s="472"/>
      <c r="GH13" s="472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2"/>
      <c r="GT13" s="472"/>
      <c r="GU13" s="472"/>
      <c r="GV13" s="472"/>
      <c r="GW13" s="472"/>
      <c r="GX13" s="472"/>
      <c r="GY13" s="472"/>
      <c r="GZ13" s="472"/>
      <c r="HA13" s="472"/>
      <c r="HB13" s="472"/>
      <c r="HC13" s="472"/>
      <c r="HD13" s="472"/>
      <c r="HE13" s="472"/>
      <c r="HF13" s="472"/>
      <c r="HG13" s="472"/>
      <c r="HH13" s="472"/>
      <c r="HI13" s="472"/>
      <c r="HJ13" s="472"/>
      <c r="HK13" s="472"/>
      <c r="HL13" s="472"/>
      <c r="HM13" s="472"/>
      <c r="HN13" s="472"/>
      <c r="HO13" s="472"/>
      <c r="HP13" s="472"/>
      <c r="HQ13" s="472"/>
      <c r="HR13" s="472"/>
      <c r="HS13" s="472"/>
      <c r="HT13" s="472"/>
      <c r="HU13" s="472"/>
      <c r="HV13" s="472"/>
      <c r="HW13" s="472"/>
      <c r="HX13" s="472"/>
      <c r="HY13" s="472"/>
      <c r="HZ13" s="472"/>
      <c r="IA13" s="472"/>
      <c r="IB13" s="472"/>
      <c r="IC13" s="472"/>
      <c r="ID13" s="472"/>
    </row>
    <row r="14" spans="1:238" ht="31.2" x14ac:dyDescent="0.3">
      <c r="A14" s="302" t="s">
        <v>1363</v>
      </c>
      <c r="B14" s="616">
        <v>2</v>
      </c>
      <c r="C14" s="616">
        <v>122</v>
      </c>
      <c r="D14" s="616">
        <v>5100</v>
      </c>
      <c r="E14" s="293">
        <f t="shared" si="0"/>
        <v>2000</v>
      </c>
      <c r="F14" s="293">
        <v>0</v>
      </c>
      <c r="G14" s="293">
        <v>0</v>
      </c>
      <c r="H14" s="293">
        <v>2000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  <c r="FL14" s="472"/>
      <c r="FM14" s="472"/>
      <c r="FN14" s="472"/>
      <c r="FO14" s="472"/>
      <c r="FP14" s="472"/>
      <c r="FQ14" s="472"/>
      <c r="FR14" s="472"/>
      <c r="FS14" s="472"/>
      <c r="FT14" s="472"/>
      <c r="FU14" s="472"/>
      <c r="FV14" s="472"/>
      <c r="FW14" s="472"/>
      <c r="FX14" s="472"/>
      <c r="FY14" s="472"/>
      <c r="FZ14" s="472"/>
      <c r="GA14" s="472"/>
      <c r="GB14" s="472"/>
      <c r="GC14" s="472"/>
      <c r="GD14" s="472"/>
      <c r="GE14" s="472"/>
      <c r="GF14" s="472"/>
      <c r="GG14" s="472"/>
      <c r="GH14" s="472"/>
      <c r="GI14" s="472"/>
      <c r="GJ14" s="472"/>
      <c r="GK14" s="472"/>
      <c r="GL14" s="472"/>
      <c r="GM14" s="472"/>
      <c r="GN14" s="472"/>
      <c r="GO14" s="472"/>
      <c r="GP14" s="472"/>
      <c r="GQ14" s="472"/>
      <c r="GR14" s="472"/>
      <c r="GS14" s="472"/>
      <c r="GT14" s="472"/>
      <c r="GU14" s="472"/>
      <c r="GV14" s="472"/>
      <c r="GW14" s="472"/>
      <c r="GX14" s="472"/>
      <c r="GY14" s="472"/>
      <c r="GZ14" s="472"/>
      <c r="HA14" s="472"/>
      <c r="HB14" s="472"/>
      <c r="HC14" s="472"/>
      <c r="HD14" s="472"/>
      <c r="HE14" s="472"/>
      <c r="HF14" s="472"/>
      <c r="HG14" s="472"/>
      <c r="HH14" s="472"/>
      <c r="HI14" s="472"/>
      <c r="HJ14" s="472"/>
      <c r="HK14" s="472"/>
      <c r="HL14" s="472"/>
      <c r="HM14" s="472"/>
      <c r="HN14" s="472"/>
      <c r="HO14" s="472"/>
      <c r="HP14" s="472"/>
      <c r="HQ14" s="472"/>
      <c r="HR14" s="472"/>
      <c r="HS14" s="472"/>
      <c r="HT14" s="472"/>
      <c r="HU14" s="472"/>
      <c r="HV14" s="472"/>
      <c r="HW14" s="472"/>
      <c r="HX14" s="472"/>
      <c r="HY14" s="472"/>
      <c r="HZ14" s="472"/>
      <c r="IA14" s="472"/>
      <c r="IB14" s="472"/>
      <c r="IC14" s="472"/>
      <c r="ID14" s="472"/>
    </row>
    <row r="15" spans="1:238" ht="31.2" x14ac:dyDescent="0.3">
      <c r="A15" s="302" t="s">
        <v>1364</v>
      </c>
      <c r="B15" s="616">
        <v>2</v>
      </c>
      <c r="C15" s="616">
        <v>122</v>
      </c>
      <c r="D15" s="616">
        <v>5100</v>
      </c>
      <c r="E15" s="293">
        <f t="shared" si="0"/>
        <v>5251</v>
      </c>
      <c r="F15" s="293">
        <v>0</v>
      </c>
      <c r="G15" s="293">
        <v>0</v>
      </c>
      <c r="H15" s="293">
        <v>5251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  <c r="FL15" s="472"/>
      <c r="FM15" s="472"/>
      <c r="FN15" s="472"/>
      <c r="FO15" s="472"/>
      <c r="FP15" s="472"/>
      <c r="FQ15" s="472"/>
      <c r="FR15" s="472"/>
      <c r="FS15" s="472"/>
      <c r="FT15" s="472"/>
      <c r="FU15" s="472"/>
      <c r="FV15" s="472"/>
      <c r="FW15" s="472"/>
      <c r="FX15" s="472"/>
      <c r="FY15" s="472"/>
      <c r="FZ15" s="472"/>
      <c r="GA15" s="472"/>
      <c r="GB15" s="472"/>
      <c r="GC15" s="472"/>
      <c r="GD15" s="472"/>
      <c r="GE15" s="472"/>
      <c r="GF15" s="472"/>
      <c r="GG15" s="472"/>
      <c r="GH15" s="472"/>
      <c r="GI15" s="472"/>
      <c r="GJ15" s="472"/>
      <c r="GK15" s="472"/>
      <c r="GL15" s="472"/>
      <c r="GM15" s="472"/>
      <c r="GN15" s="472"/>
      <c r="GO15" s="472"/>
      <c r="GP15" s="472"/>
      <c r="GQ15" s="472"/>
      <c r="GR15" s="472"/>
      <c r="GS15" s="472"/>
      <c r="GT15" s="472"/>
      <c r="GU15" s="472"/>
      <c r="GV15" s="472"/>
      <c r="GW15" s="472"/>
      <c r="GX15" s="472"/>
      <c r="GY15" s="472"/>
      <c r="GZ15" s="472"/>
      <c r="HA15" s="472"/>
      <c r="HB15" s="472"/>
      <c r="HC15" s="472"/>
      <c r="HD15" s="472"/>
      <c r="HE15" s="472"/>
      <c r="HF15" s="472"/>
      <c r="HG15" s="472"/>
      <c r="HH15" s="472"/>
      <c r="HI15" s="472"/>
      <c r="HJ15" s="472"/>
      <c r="HK15" s="472"/>
      <c r="HL15" s="472"/>
      <c r="HM15" s="472"/>
      <c r="HN15" s="472"/>
      <c r="HO15" s="472"/>
      <c r="HP15" s="472"/>
      <c r="HQ15" s="472"/>
      <c r="HR15" s="472"/>
      <c r="HS15" s="472"/>
      <c r="HT15" s="472"/>
      <c r="HU15" s="472"/>
      <c r="HV15" s="472"/>
      <c r="HW15" s="472"/>
      <c r="HX15" s="472"/>
      <c r="HY15" s="472"/>
      <c r="HZ15" s="472"/>
      <c r="IA15" s="472"/>
      <c r="IB15" s="472"/>
      <c r="IC15" s="472"/>
      <c r="ID15" s="472"/>
    </row>
    <row r="16" spans="1:238" ht="31.2" x14ac:dyDescent="0.3">
      <c r="A16" s="302" t="s">
        <v>1365</v>
      </c>
      <c r="B16" s="616">
        <v>2</v>
      </c>
      <c r="C16" s="616">
        <v>122</v>
      </c>
      <c r="D16" s="616">
        <v>5100</v>
      </c>
      <c r="E16" s="293">
        <f t="shared" si="0"/>
        <v>2982</v>
      </c>
      <c r="F16" s="293">
        <v>0</v>
      </c>
      <c r="G16" s="293">
        <v>0</v>
      </c>
      <c r="H16" s="293">
        <v>2982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472"/>
      <c r="DL16" s="47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2"/>
      <c r="FL16" s="472"/>
      <c r="FM16" s="472"/>
      <c r="FN16" s="472"/>
      <c r="FO16" s="472"/>
      <c r="FP16" s="472"/>
      <c r="FQ16" s="472"/>
      <c r="FR16" s="472"/>
      <c r="FS16" s="472"/>
      <c r="FT16" s="472"/>
      <c r="FU16" s="472"/>
      <c r="FV16" s="472"/>
      <c r="FW16" s="472"/>
      <c r="FX16" s="472"/>
      <c r="FY16" s="472"/>
      <c r="FZ16" s="472"/>
      <c r="GA16" s="472"/>
      <c r="GB16" s="472"/>
      <c r="GC16" s="472"/>
      <c r="GD16" s="472"/>
      <c r="GE16" s="472"/>
      <c r="GF16" s="472"/>
      <c r="GG16" s="472"/>
      <c r="GH16" s="472"/>
      <c r="GI16" s="472"/>
      <c r="GJ16" s="472"/>
      <c r="GK16" s="472"/>
      <c r="GL16" s="472"/>
      <c r="GM16" s="472"/>
      <c r="GN16" s="472"/>
      <c r="GO16" s="472"/>
      <c r="GP16" s="472"/>
      <c r="GQ16" s="472"/>
      <c r="GR16" s="472"/>
      <c r="GS16" s="472"/>
      <c r="GT16" s="472"/>
      <c r="GU16" s="472"/>
      <c r="GV16" s="472"/>
      <c r="GW16" s="472"/>
      <c r="GX16" s="472"/>
      <c r="GY16" s="472"/>
      <c r="GZ16" s="472"/>
      <c r="HA16" s="472"/>
      <c r="HB16" s="472"/>
      <c r="HC16" s="472"/>
      <c r="HD16" s="472"/>
      <c r="HE16" s="472"/>
      <c r="HF16" s="472"/>
      <c r="HG16" s="472"/>
      <c r="HH16" s="472"/>
      <c r="HI16" s="472"/>
      <c r="HJ16" s="472"/>
      <c r="HK16" s="472"/>
      <c r="HL16" s="472"/>
      <c r="HM16" s="472"/>
      <c r="HN16" s="472"/>
      <c r="HO16" s="472"/>
      <c r="HP16" s="472"/>
      <c r="HQ16" s="472"/>
      <c r="HR16" s="472"/>
      <c r="HS16" s="472"/>
      <c r="HT16" s="472"/>
      <c r="HU16" s="472"/>
      <c r="HV16" s="472"/>
      <c r="HW16" s="472"/>
      <c r="HX16" s="472"/>
      <c r="HY16" s="472"/>
      <c r="HZ16" s="472"/>
      <c r="IA16" s="472"/>
      <c r="IB16" s="472"/>
      <c r="IC16" s="472"/>
      <c r="ID16" s="472"/>
    </row>
    <row r="17" spans="1:238" ht="31.2" x14ac:dyDescent="0.3">
      <c r="A17" s="302" t="s">
        <v>1366</v>
      </c>
      <c r="B17" s="616">
        <v>2</v>
      </c>
      <c r="C17" s="616">
        <v>122</v>
      </c>
      <c r="D17" s="616">
        <v>5100</v>
      </c>
      <c r="E17" s="293">
        <f t="shared" si="0"/>
        <v>12549</v>
      </c>
      <c r="F17" s="293">
        <v>0</v>
      </c>
      <c r="G17" s="293">
        <v>0</v>
      </c>
      <c r="H17" s="293">
        <v>12549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72"/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2"/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/>
      <c r="EI17" s="472"/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  <c r="FL17" s="472"/>
      <c r="FM17" s="472"/>
      <c r="FN17" s="472"/>
      <c r="FO17" s="472"/>
      <c r="FP17" s="472"/>
      <c r="FQ17" s="472"/>
      <c r="FR17" s="472"/>
      <c r="FS17" s="472"/>
      <c r="FT17" s="472"/>
      <c r="FU17" s="472"/>
      <c r="FV17" s="472"/>
      <c r="FW17" s="472"/>
      <c r="FX17" s="472"/>
      <c r="FY17" s="472"/>
      <c r="FZ17" s="472"/>
      <c r="GA17" s="472"/>
      <c r="GB17" s="472"/>
      <c r="GC17" s="472"/>
      <c r="GD17" s="472"/>
      <c r="GE17" s="472"/>
      <c r="GF17" s="472"/>
      <c r="GG17" s="472"/>
      <c r="GH17" s="472"/>
      <c r="GI17" s="472"/>
      <c r="GJ17" s="472"/>
      <c r="GK17" s="472"/>
      <c r="GL17" s="472"/>
      <c r="GM17" s="472"/>
      <c r="GN17" s="472"/>
      <c r="GO17" s="472"/>
      <c r="GP17" s="472"/>
      <c r="GQ17" s="472"/>
      <c r="GR17" s="472"/>
      <c r="GS17" s="472"/>
      <c r="GT17" s="472"/>
      <c r="GU17" s="472"/>
      <c r="GV17" s="472"/>
      <c r="GW17" s="472"/>
      <c r="GX17" s="472"/>
      <c r="GY17" s="472"/>
      <c r="GZ17" s="472"/>
      <c r="HA17" s="472"/>
      <c r="HB17" s="472"/>
      <c r="HC17" s="472"/>
      <c r="HD17" s="472"/>
      <c r="HE17" s="472"/>
      <c r="HF17" s="472"/>
      <c r="HG17" s="472"/>
      <c r="HH17" s="472"/>
      <c r="HI17" s="472"/>
      <c r="HJ17" s="472"/>
      <c r="HK17" s="472"/>
      <c r="HL17" s="472"/>
      <c r="HM17" s="472"/>
      <c r="HN17" s="472"/>
      <c r="HO17" s="472"/>
      <c r="HP17" s="472"/>
      <c r="HQ17" s="472"/>
      <c r="HR17" s="472"/>
      <c r="HS17" s="472"/>
      <c r="HT17" s="472"/>
      <c r="HU17" s="472"/>
      <c r="HV17" s="472"/>
      <c r="HW17" s="472"/>
      <c r="HX17" s="472"/>
      <c r="HY17" s="472"/>
      <c r="HZ17" s="472"/>
      <c r="IA17" s="472"/>
      <c r="IB17" s="472"/>
      <c r="IC17" s="472"/>
      <c r="ID17" s="472"/>
    </row>
    <row r="18" spans="1:238" ht="31.2" x14ac:dyDescent="0.3">
      <c r="A18" s="302" t="s">
        <v>1367</v>
      </c>
      <c r="B18" s="616">
        <v>2</v>
      </c>
      <c r="C18" s="616">
        <v>122</v>
      </c>
      <c r="D18" s="616">
        <v>5100</v>
      </c>
      <c r="E18" s="293">
        <f t="shared" si="0"/>
        <v>23729</v>
      </c>
      <c r="F18" s="293">
        <v>0</v>
      </c>
      <c r="G18" s="293">
        <v>0</v>
      </c>
      <c r="H18" s="293">
        <f>11791+11938</f>
        <v>23729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M18" s="472"/>
      <c r="EN18" s="472"/>
      <c r="EO18" s="472"/>
      <c r="EP18" s="472"/>
      <c r="EQ18" s="472"/>
      <c r="ER18" s="472"/>
      <c r="ES18" s="472"/>
      <c r="ET18" s="472"/>
      <c r="EU18" s="472"/>
      <c r="EV18" s="472"/>
      <c r="EW18" s="472"/>
      <c r="EX18" s="472"/>
      <c r="EY18" s="472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472"/>
      <c r="FM18" s="472"/>
      <c r="FN18" s="472"/>
      <c r="FO18" s="472"/>
      <c r="FP18" s="472"/>
      <c r="FQ18" s="472"/>
      <c r="FR18" s="472"/>
      <c r="FS18" s="472"/>
      <c r="FT18" s="472"/>
      <c r="FU18" s="472"/>
      <c r="FV18" s="472"/>
      <c r="FW18" s="472"/>
      <c r="FX18" s="472"/>
      <c r="FY18" s="472"/>
      <c r="FZ18" s="472"/>
      <c r="GA18" s="472"/>
      <c r="GB18" s="472"/>
      <c r="GC18" s="472"/>
      <c r="GD18" s="472"/>
      <c r="GE18" s="472"/>
      <c r="GF18" s="472"/>
      <c r="GG18" s="472"/>
      <c r="GH18" s="472"/>
      <c r="GI18" s="472"/>
      <c r="GJ18" s="472"/>
      <c r="GK18" s="472"/>
      <c r="GL18" s="472"/>
      <c r="GM18" s="472"/>
      <c r="GN18" s="472"/>
      <c r="GO18" s="472"/>
      <c r="GP18" s="472"/>
      <c r="GQ18" s="472"/>
      <c r="GR18" s="472"/>
      <c r="GS18" s="472"/>
      <c r="GT18" s="472"/>
      <c r="GU18" s="472"/>
      <c r="GV18" s="472"/>
      <c r="GW18" s="472"/>
      <c r="GX18" s="472"/>
      <c r="GY18" s="472"/>
      <c r="GZ18" s="472"/>
      <c r="HA18" s="472"/>
      <c r="HB18" s="472"/>
      <c r="HC18" s="472"/>
      <c r="HD18" s="472"/>
      <c r="HE18" s="472"/>
      <c r="HF18" s="472"/>
      <c r="HG18" s="472"/>
      <c r="HH18" s="472"/>
      <c r="HI18" s="472"/>
      <c r="HJ18" s="472"/>
      <c r="HK18" s="472"/>
      <c r="HL18" s="472"/>
      <c r="HM18" s="472"/>
      <c r="HN18" s="472"/>
      <c r="HO18" s="472"/>
      <c r="HP18" s="472"/>
      <c r="HQ18" s="472"/>
      <c r="HR18" s="472"/>
      <c r="HS18" s="472"/>
      <c r="HT18" s="472"/>
      <c r="HU18" s="472"/>
      <c r="HV18" s="472"/>
      <c r="HW18" s="472"/>
      <c r="HX18" s="472"/>
      <c r="HY18" s="472"/>
      <c r="HZ18" s="472"/>
      <c r="IA18" s="472"/>
      <c r="IB18" s="472"/>
      <c r="IC18" s="472"/>
      <c r="ID18" s="472"/>
    </row>
    <row r="19" spans="1:238" ht="31.2" x14ac:dyDescent="0.3">
      <c r="A19" s="302" t="s">
        <v>1368</v>
      </c>
      <c r="B19" s="616">
        <v>2</v>
      </c>
      <c r="C19" s="616">
        <v>122</v>
      </c>
      <c r="D19" s="616">
        <v>5100</v>
      </c>
      <c r="E19" s="293">
        <f t="shared" si="0"/>
        <v>9971</v>
      </c>
      <c r="F19" s="293">
        <v>0</v>
      </c>
      <c r="G19" s="293">
        <v>0</v>
      </c>
      <c r="H19" s="293">
        <v>9971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2"/>
      <c r="GD19" s="472"/>
      <c r="GE19" s="472"/>
      <c r="GF19" s="472"/>
      <c r="GG19" s="472"/>
      <c r="GH19" s="472"/>
      <c r="GI19" s="472"/>
      <c r="GJ19" s="472"/>
      <c r="GK19" s="472"/>
      <c r="GL19" s="472"/>
      <c r="GM19" s="472"/>
      <c r="GN19" s="472"/>
      <c r="GO19" s="472"/>
      <c r="GP19" s="472"/>
      <c r="GQ19" s="472"/>
      <c r="GR19" s="472"/>
      <c r="GS19" s="472"/>
      <c r="GT19" s="472"/>
      <c r="GU19" s="472"/>
      <c r="GV19" s="472"/>
      <c r="GW19" s="472"/>
      <c r="GX19" s="472"/>
      <c r="GY19" s="472"/>
      <c r="GZ19" s="472"/>
      <c r="HA19" s="472"/>
      <c r="HB19" s="472"/>
      <c r="HC19" s="472"/>
      <c r="HD19" s="472"/>
      <c r="HE19" s="472"/>
      <c r="HF19" s="472"/>
      <c r="HG19" s="472"/>
      <c r="HH19" s="472"/>
      <c r="HI19" s="472"/>
      <c r="HJ19" s="472"/>
      <c r="HK19" s="472"/>
      <c r="HL19" s="472"/>
      <c r="HM19" s="472"/>
      <c r="HN19" s="472"/>
      <c r="HO19" s="472"/>
      <c r="HP19" s="472"/>
      <c r="HQ19" s="472"/>
      <c r="HR19" s="472"/>
      <c r="HS19" s="472"/>
      <c r="HT19" s="472"/>
      <c r="HU19" s="472"/>
      <c r="HV19" s="472"/>
      <c r="HW19" s="472"/>
      <c r="HX19" s="472"/>
      <c r="HY19" s="472"/>
      <c r="HZ19" s="472"/>
      <c r="IA19" s="472"/>
      <c r="IB19" s="472"/>
      <c r="IC19" s="472"/>
      <c r="ID19" s="472"/>
    </row>
    <row r="20" spans="1:238" ht="31.2" x14ac:dyDescent="0.3">
      <c r="A20" s="302" t="s">
        <v>1369</v>
      </c>
      <c r="B20" s="616">
        <v>2</v>
      </c>
      <c r="C20" s="616">
        <v>122</v>
      </c>
      <c r="D20" s="616">
        <v>5100</v>
      </c>
      <c r="E20" s="293">
        <f t="shared" si="0"/>
        <v>7995</v>
      </c>
      <c r="F20" s="293">
        <v>0</v>
      </c>
      <c r="G20" s="293">
        <v>0</v>
      </c>
      <c r="H20" s="293">
        <v>7995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72"/>
      <c r="DY20" s="472"/>
      <c r="DZ20" s="472"/>
      <c r="EA20" s="472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M20" s="472"/>
      <c r="EN20" s="472"/>
      <c r="EO20" s="472"/>
      <c r="EP20" s="472"/>
      <c r="EQ20" s="472"/>
      <c r="ER20" s="472"/>
      <c r="ES20" s="472"/>
      <c r="ET20" s="472"/>
      <c r="EU20" s="472"/>
      <c r="EV20" s="472"/>
      <c r="EW20" s="472"/>
      <c r="EX20" s="472"/>
      <c r="EY20" s="472"/>
      <c r="EZ20" s="472"/>
      <c r="FA20" s="472"/>
      <c r="FB20" s="472"/>
      <c r="FC20" s="472"/>
      <c r="FD20" s="472"/>
      <c r="FE20" s="472"/>
      <c r="FF20" s="472"/>
      <c r="FG20" s="472"/>
      <c r="FH20" s="472"/>
      <c r="FI20" s="472"/>
      <c r="FJ20" s="472"/>
      <c r="FK20" s="472"/>
      <c r="FL20" s="472"/>
      <c r="FM20" s="472"/>
      <c r="FN20" s="472"/>
      <c r="FO20" s="472"/>
      <c r="FP20" s="472"/>
      <c r="FQ20" s="472"/>
      <c r="FR20" s="472"/>
      <c r="FS20" s="472"/>
      <c r="FT20" s="472"/>
      <c r="FU20" s="472"/>
      <c r="FV20" s="472"/>
      <c r="FW20" s="472"/>
      <c r="FX20" s="472"/>
      <c r="FY20" s="472"/>
      <c r="FZ20" s="472"/>
      <c r="GA20" s="472"/>
      <c r="GB20" s="472"/>
      <c r="GC20" s="472"/>
      <c r="GD20" s="472"/>
      <c r="GE20" s="472"/>
      <c r="GF20" s="472"/>
      <c r="GG20" s="472"/>
      <c r="GH20" s="472"/>
      <c r="GI20" s="472"/>
      <c r="GJ20" s="472"/>
      <c r="GK20" s="472"/>
      <c r="GL20" s="472"/>
      <c r="GM20" s="472"/>
      <c r="GN20" s="472"/>
      <c r="GO20" s="472"/>
      <c r="GP20" s="472"/>
      <c r="GQ20" s="472"/>
      <c r="GR20" s="472"/>
      <c r="GS20" s="472"/>
      <c r="GT20" s="472"/>
      <c r="GU20" s="472"/>
      <c r="GV20" s="472"/>
      <c r="GW20" s="472"/>
      <c r="GX20" s="472"/>
      <c r="GY20" s="472"/>
      <c r="GZ20" s="472"/>
      <c r="HA20" s="472"/>
      <c r="HB20" s="472"/>
      <c r="HC20" s="472"/>
      <c r="HD20" s="472"/>
      <c r="HE20" s="472"/>
      <c r="HF20" s="472"/>
      <c r="HG20" s="472"/>
      <c r="HH20" s="472"/>
      <c r="HI20" s="472"/>
      <c r="HJ20" s="472"/>
      <c r="HK20" s="472"/>
      <c r="HL20" s="472"/>
      <c r="HM20" s="472"/>
      <c r="HN20" s="472"/>
      <c r="HO20" s="472"/>
      <c r="HP20" s="472"/>
      <c r="HQ20" s="472"/>
      <c r="HR20" s="472"/>
      <c r="HS20" s="472"/>
      <c r="HT20" s="472"/>
      <c r="HU20" s="472"/>
      <c r="HV20" s="472"/>
      <c r="HW20" s="472"/>
      <c r="HX20" s="472"/>
      <c r="HY20" s="472"/>
      <c r="HZ20" s="472"/>
      <c r="IA20" s="472"/>
      <c r="IB20" s="472"/>
      <c r="IC20" s="472"/>
      <c r="ID20" s="472"/>
    </row>
    <row r="21" spans="1:238" ht="31.2" x14ac:dyDescent="0.3">
      <c r="A21" s="302" t="s">
        <v>1370</v>
      </c>
      <c r="B21" s="616">
        <v>2</v>
      </c>
      <c r="C21" s="616">
        <v>122</v>
      </c>
      <c r="D21" s="616">
        <v>5100</v>
      </c>
      <c r="E21" s="293">
        <f t="shared" si="0"/>
        <v>8589</v>
      </c>
      <c r="F21" s="293">
        <v>0</v>
      </c>
      <c r="G21" s="293">
        <v>0</v>
      </c>
      <c r="H21" s="293">
        <v>8589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2"/>
      <c r="CZ21" s="472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2"/>
      <c r="DS21" s="472"/>
      <c r="DT21" s="472"/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2"/>
      <c r="EI21" s="472"/>
      <c r="EJ21" s="472"/>
      <c r="EK21" s="472"/>
      <c r="EL21" s="472"/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2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2"/>
      <c r="FL21" s="472"/>
      <c r="FM21" s="472"/>
      <c r="FN21" s="472"/>
      <c r="FO21" s="472"/>
      <c r="FP21" s="472"/>
      <c r="FQ21" s="472"/>
      <c r="FR21" s="472"/>
      <c r="FS21" s="472"/>
      <c r="FT21" s="472"/>
      <c r="FU21" s="472"/>
      <c r="FV21" s="472"/>
      <c r="FW21" s="472"/>
      <c r="FX21" s="472"/>
      <c r="FY21" s="472"/>
      <c r="FZ21" s="472"/>
      <c r="GA21" s="472"/>
      <c r="GB21" s="472"/>
      <c r="GC21" s="472"/>
      <c r="GD21" s="472"/>
      <c r="GE21" s="472"/>
      <c r="GF21" s="472"/>
      <c r="GG21" s="472"/>
      <c r="GH21" s="472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2"/>
      <c r="GT21" s="472"/>
      <c r="GU21" s="472"/>
      <c r="GV21" s="472"/>
      <c r="GW21" s="472"/>
      <c r="GX21" s="472"/>
      <c r="GY21" s="472"/>
      <c r="GZ21" s="472"/>
      <c r="HA21" s="472"/>
      <c r="HB21" s="472"/>
      <c r="HC21" s="472"/>
      <c r="HD21" s="472"/>
      <c r="HE21" s="472"/>
      <c r="HF21" s="472"/>
      <c r="HG21" s="472"/>
      <c r="HH21" s="472"/>
      <c r="HI21" s="472"/>
      <c r="HJ21" s="472"/>
      <c r="HK21" s="472"/>
      <c r="HL21" s="472"/>
      <c r="HM21" s="472"/>
      <c r="HN21" s="472"/>
      <c r="HO21" s="472"/>
      <c r="HP21" s="472"/>
      <c r="HQ21" s="472"/>
      <c r="HR21" s="472"/>
      <c r="HS21" s="472"/>
      <c r="HT21" s="472"/>
      <c r="HU21" s="472"/>
      <c r="HV21" s="472"/>
      <c r="HW21" s="472"/>
      <c r="HX21" s="472"/>
      <c r="HY21" s="472"/>
      <c r="HZ21" s="472"/>
      <c r="IA21" s="472"/>
      <c r="IB21" s="472"/>
      <c r="IC21" s="472"/>
      <c r="ID21" s="472"/>
    </row>
    <row r="22" spans="1:238" ht="31.2" x14ac:dyDescent="0.3">
      <c r="A22" s="302" t="s">
        <v>1371</v>
      </c>
      <c r="B22" s="616">
        <v>2</v>
      </c>
      <c r="C22" s="616">
        <v>122</v>
      </c>
      <c r="D22" s="616">
        <v>5100</v>
      </c>
      <c r="E22" s="293">
        <f t="shared" si="0"/>
        <v>7208</v>
      </c>
      <c r="F22" s="293">
        <v>0</v>
      </c>
      <c r="G22" s="293">
        <v>0</v>
      </c>
      <c r="H22" s="293">
        <v>7208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472"/>
      <c r="EL22" s="472"/>
      <c r="EM22" s="472"/>
      <c r="EN22" s="472"/>
      <c r="EO22" s="472"/>
      <c r="EP22" s="472"/>
      <c r="EQ22" s="472"/>
      <c r="ER22" s="472"/>
      <c r="ES22" s="472"/>
      <c r="ET22" s="472"/>
      <c r="EU22" s="472"/>
      <c r="EV22" s="472"/>
      <c r="EW22" s="472"/>
      <c r="EX22" s="472"/>
      <c r="EY22" s="472"/>
      <c r="EZ22" s="472"/>
      <c r="FA22" s="472"/>
      <c r="FB22" s="472"/>
      <c r="FC22" s="472"/>
      <c r="FD22" s="472"/>
      <c r="FE22" s="472"/>
      <c r="FF22" s="472"/>
      <c r="FG22" s="472"/>
      <c r="FH22" s="472"/>
      <c r="FI22" s="472"/>
      <c r="FJ22" s="472"/>
      <c r="FK22" s="472"/>
      <c r="FL22" s="472"/>
      <c r="FM22" s="472"/>
      <c r="FN22" s="472"/>
      <c r="FO22" s="472"/>
      <c r="FP22" s="472"/>
      <c r="FQ22" s="472"/>
      <c r="FR22" s="472"/>
      <c r="FS22" s="472"/>
      <c r="FT22" s="472"/>
      <c r="FU22" s="472"/>
      <c r="FV22" s="472"/>
      <c r="FW22" s="472"/>
      <c r="FX22" s="472"/>
      <c r="FY22" s="472"/>
      <c r="FZ22" s="472"/>
      <c r="GA22" s="472"/>
      <c r="GB22" s="472"/>
      <c r="GC22" s="472"/>
      <c r="GD22" s="472"/>
      <c r="GE22" s="472"/>
      <c r="GF22" s="472"/>
      <c r="GG22" s="472"/>
      <c r="GH22" s="472"/>
      <c r="GI22" s="472"/>
      <c r="GJ22" s="472"/>
      <c r="GK22" s="472"/>
      <c r="GL22" s="472"/>
      <c r="GM22" s="472"/>
      <c r="GN22" s="472"/>
      <c r="GO22" s="472"/>
      <c r="GP22" s="472"/>
      <c r="GQ22" s="472"/>
      <c r="GR22" s="472"/>
      <c r="GS22" s="472"/>
      <c r="GT22" s="472"/>
      <c r="GU22" s="472"/>
      <c r="GV22" s="472"/>
      <c r="GW22" s="472"/>
      <c r="GX22" s="472"/>
      <c r="GY22" s="472"/>
      <c r="GZ22" s="472"/>
      <c r="HA22" s="472"/>
      <c r="HB22" s="472"/>
      <c r="HC22" s="472"/>
      <c r="HD22" s="472"/>
      <c r="HE22" s="472"/>
      <c r="HF22" s="472"/>
      <c r="HG22" s="472"/>
      <c r="HH22" s="472"/>
      <c r="HI22" s="472"/>
      <c r="HJ22" s="472"/>
      <c r="HK22" s="472"/>
      <c r="HL22" s="472"/>
      <c r="HM22" s="472"/>
      <c r="HN22" s="472"/>
      <c r="HO22" s="472"/>
      <c r="HP22" s="472"/>
      <c r="HQ22" s="472"/>
      <c r="HR22" s="472"/>
      <c r="HS22" s="472"/>
      <c r="HT22" s="472"/>
      <c r="HU22" s="472"/>
      <c r="HV22" s="472"/>
      <c r="HW22" s="472"/>
      <c r="HX22" s="472"/>
      <c r="HY22" s="472"/>
      <c r="HZ22" s="472"/>
      <c r="IA22" s="472"/>
      <c r="IB22" s="472"/>
      <c r="IC22" s="472"/>
      <c r="ID22" s="472"/>
    </row>
    <row r="23" spans="1:238" ht="62.4" x14ac:dyDescent="0.3">
      <c r="A23" s="302" t="s">
        <v>1184</v>
      </c>
      <c r="B23" s="616">
        <v>2</v>
      </c>
      <c r="C23" s="616">
        <v>122</v>
      </c>
      <c r="D23" s="616">
        <v>5100</v>
      </c>
      <c r="E23" s="293">
        <f t="shared" si="0"/>
        <v>206360</v>
      </c>
      <c r="F23" s="293">
        <v>0</v>
      </c>
      <c r="G23" s="293">
        <v>0</v>
      </c>
      <c r="H23" s="293">
        <f>206360-70572-135788</f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206360</v>
      </c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2"/>
      <c r="FF23" s="472"/>
      <c r="FG23" s="472"/>
      <c r="FH23" s="472"/>
      <c r="FI23" s="472"/>
      <c r="FJ23" s="472"/>
      <c r="FK23" s="472"/>
      <c r="FL23" s="472"/>
      <c r="FM23" s="472"/>
      <c r="FN23" s="472"/>
      <c r="FO23" s="472"/>
      <c r="FP23" s="472"/>
      <c r="FQ23" s="472"/>
      <c r="FR23" s="472"/>
      <c r="FS23" s="472"/>
      <c r="FT23" s="472"/>
      <c r="FU23" s="472"/>
      <c r="FV23" s="472"/>
      <c r="FW23" s="472"/>
      <c r="FX23" s="472"/>
      <c r="FY23" s="472"/>
      <c r="FZ23" s="472"/>
      <c r="GA23" s="472"/>
      <c r="GB23" s="472"/>
      <c r="GC23" s="472"/>
      <c r="GD23" s="472"/>
      <c r="GE23" s="472"/>
      <c r="GF23" s="472"/>
      <c r="GG23" s="472"/>
      <c r="GH23" s="472"/>
      <c r="GI23" s="472"/>
      <c r="GJ23" s="472"/>
      <c r="GK23" s="472"/>
      <c r="GL23" s="472"/>
      <c r="GM23" s="472"/>
      <c r="GN23" s="472"/>
      <c r="GO23" s="472"/>
      <c r="GP23" s="472"/>
      <c r="GQ23" s="472"/>
      <c r="GR23" s="472"/>
      <c r="GS23" s="472"/>
      <c r="GT23" s="472"/>
      <c r="GU23" s="472"/>
      <c r="GV23" s="472"/>
      <c r="GW23" s="472"/>
      <c r="GX23" s="472"/>
      <c r="GY23" s="472"/>
      <c r="GZ23" s="472"/>
      <c r="HA23" s="472"/>
      <c r="HB23" s="472"/>
      <c r="HC23" s="472"/>
      <c r="HD23" s="472"/>
      <c r="HE23" s="472"/>
      <c r="HF23" s="472"/>
      <c r="HG23" s="472"/>
      <c r="HH23" s="472"/>
      <c r="HI23" s="472"/>
      <c r="HJ23" s="472"/>
      <c r="HK23" s="472"/>
      <c r="HL23" s="472"/>
      <c r="HM23" s="472"/>
      <c r="HN23" s="472"/>
      <c r="HO23" s="472"/>
      <c r="HP23" s="472"/>
      <c r="HQ23" s="472"/>
      <c r="HR23" s="472"/>
      <c r="HS23" s="472"/>
      <c r="HT23" s="472"/>
      <c r="HU23" s="472"/>
      <c r="HV23" s="472"/>
      <c r="HW23" s="472"/>
      <c r="HX23" s="472"/>
      <c r="HY23" s="472"/>
      <c r="HZ23" s="472"/>
      <c r="IA23" s="472"/>
      <c r="IB23" s="472"/>
      <c r="IC23" s="472"/>
      <c r="ID23" s="472"/>
    </row>
    <row r="24" spans="1:238" ht="31.2" x14ac:dyDescent="0.3">
      <c r="A24" s="302" t="s">
        <v>1185</v>
      </c>
      <c r="B24" s="616">
        <v>2</v>
      </c>
      <c r="C24" s="616">
        <v>122</v>
      </c>
      <c r="D24" s="616">
        <v>5100</v>
      </c>
      <c r="E24" s="293">
        <f t="shared" si="0"/>
        <v>157837</v>
      </c>
      <c r="F24" s="293">
        <v>0</v>
      </c>
      <c r="G24" s="293">
        <v>0</v>
      </c>
      <c r="H24" s="293">
        <f>87265+70572</f>
        <v>157837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2"/>
      <c r="FL24" s="472"/>
      <c r="FM24" s="472"/>
      <c r="FN24" s="472"/>
      <c r="FO24" s="472"/>
      <c r="FP24" s="472"/>
      <c r="FQ24" s="472"/>
      <c r="FR24" s="472"/>
      <c r="FS24" s="472"/>
      <c r="FT24" s="472"/>
      <c r="FU24" s="472"/>
      <c r="FV24" s="472"/>
      <c r="FW24" s="472"/>
      <c r="FX24" s="472"/>
      <c r="FY24" s="472"/>
      <c r="FZ24" s="472"/>
      <c r="GA24" s="472"/>
      <c r="GB24" s="472"/>
      <c r="GC24" s="472"/>
      <c r="GD24" s="472"/>
      <c r="GE24" s="472"/>
      <c r="GF24" s="472"/>
      <c r="GG24" s="472"/>
      <c r="GH24" s="472"/>
      <c r="GI24" s="472"/>
      <c r="GJ24" s="472"/>
      <c r="GK24" s="472"/>
      <c r="GL24" s="472"/>
      <c r="GM24" s="472"/>
      <c r="GN24" s="472"/>
      <c r="GO24" s="472"/>
      <c r="GP24" s="472"/>
      <c r="GQ24" s="472"/>
      <c r="GR24" s="472"/>
      <c r="GS24" s="472"/>
      <c r="GT24" s="472"/>
      <c r="GU24" s="472"/>
      <c r="GV24" s="472"/>
      <c r="GW24" s="472"/>
      <c r="GX24" s="472"/>
      <c r="GY24" s="472"/>
      <c r="GZ24" s="472"/>
      <c r="HA24" s="472"/>
      <c r="HB24" s="472"/>
      <c r="HC24" s="472"/>
      <c r="HD24" s="472"/>
      <c r="HE24" s="472"/>
      <c r="HF24" s="472"/>
      <c r="HG24" s="472"/>
      <c r="HH24" s="472"/>
      <c r="HI24" s="472"/>
      <c r="HJ24" s="472"/>
      <c r="HK24" s="472"/>
      <c r="HL24" s="472"/>
      <c r="HM24" s="472"/>
      <c r="HN24" s="472"/>
      <c r="HO24" s="472"/>
      <c r="HP24" s="472"/>
      <c r="HQ24" s="472"/>
      <c r="HR24" s="472"/>
      <c r="HS24" s="472"/>
      <c r="HT24" s="472"/>
      <c r="HU24" s="472"/>
      <c r="HV24" s="472"/>
      <c r="HW24" s="472"/>
      <c r="HX24" s="472"/>
      <c r="HY24" s="472"/>
      <c r="HZ24" s="472"/>
      <c r="IA24" s="472"/>
      <c r="IB24" s="472"/>
      <c r="IC24" s="472"/>
      <c r="ID24" s="472"/>
    </row>
    <row r="25" spans="1:238" x14ac:dyDescent="0.3">
      <c r="A25" s="398" t="s">
        <v>1186</v>
      </c>
      <c r="B25" s="610"/>
      <c r="C25" s="610"/>
      <c r="D25" s="610">
        <v>5100</v>
      </c>
      <c r="E25" s="292">
        <f t="shared" si="0"/>
        <v>1026947</v>
      </c>
      <c r="F25" s="292">
        <f t="shared" ref="F25:M25" si="5">SUM(F26)</f>
        <v>0</v>
      </c>
      <c r="G25" s="292">
        <f t="shared" si="5"/>
        <v>0</v>
      </c>
      <c r="H25" s="292">
        <f t="shared" si="5"/>
        <v>147135</v>
      </c>
      <c r="I25" s="292">
        <f t="shared" si="5"/>
        <v>0</v>
      </c>
      <c r="J25" s="292">
        <f t="shared" si="5"/>
        <v>17414</v>
      </c>
      <c r="K25" s="292">
        <f t="shared" si="5"/>
        <v>537698</v>
      </c>
      <c r="L25" s="292">
        <f t="shared" si="5"/>
        <v>0</v>
      </c>
      <c r="M25" s="292">
        <f t="shared" si="5"/>
        <v>324700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</row>
    <row r="26" spans="1:238" x14ac:dyDescent="0.3">
      <c r="A26" s="397" t="s">
        <v>1183</v>
      </c>
      <c r="B26" s="611"/>
      <c r="C26" s="611"/>
      <c r="D26" s="611">
        <v>5100</v>
      </c>
      <c r="E26" s="292">
        <f t="shared" si="0"/>
        <v>1026947</v>
      </c>
      <c r="F26" s="292">
        <f t="shared" ref="F26:M26" si="6">SUM(F27:F38)</f>
        <v>0</v>
      </c>
      <c r="G26" s="292">
        <f t="shared" si="6"/>
        <v>0</v>
      </c>
      <c r="H26" s="292">
        <f t="shared" si="6"/>
        <v>147135</v>
      </c>
      <c r="I26" s="292">
        <f t="shared" si="6"/>
        <v>0</v>
      </c>
      <c r="J26" s="292">
        <f t="shared" si="6"/>
        <v>17414</v>
      </c>
      <c r="K26" s="292">
        <f t="shared" si="6"/>
        <v>537698</v>
      </c>
      <c r="L26" s="292">
        <f t="shared" si="6"/>
        <v>0</v>
      </c>
      <c r="M26" s="292">
        <f t="shared" si="6"/>
        <v>324700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</row>
    <row r="27" spans="1:238" x14ac:dyDescent="0.3">
      <c r="A27" s="296" t="s">
        <v>1187</v>
      </c>
      <c r="B27" s="612"/>
      <c r="C27" s="612"/>
      <c r="D27" s="613"/>
      <c r="E27" s="294">
        <f t="shared" si="0"/>
        <v>110000</v>
      </c>
      <c r="F27" s="294">
        <v>0</v>
      </c>
      <c r="G27" s="294">
        <v>0</v>
      </c>
      <c r="H27" s="294"/>
      <c r="I27" s="294">
        <v>0</v>
      </c>
      <c r="J27" s="294">
        <v>0</v>
      </c>
      <c r="K27" s="294">
        <v>0</v>
      </c>
      <c r="L27" s="294">
        <v>0</v>
      </c>
      <c r="M27" s="294">
        <v>110000</v>
      </c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R27" s="472"/>
      <c r="FS27" s="472"/>
      <c r="FT27" s="472"/>
      <c r="FU27" s="472"/>
      <c r="FV27" s="472"/>
      <c r="FW27" s="472"/>
      <c r="FX27" s="472"/>
      <c r="FY27" s="472"/>
      <c r="FZ27" s="472"/>
      <c r="GA27" s="472"/>
      <c r="GB27" s="472"/>
      <c r="GC27" s="472"/>
      <c r="GD27" s="472"/>
      <c r="GE27" s="472"/>
      <c r="GF27" s="472"/>
      <c r="GG27" s="472"/>
      <c r="GH27" s="472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2"/>
      <c r="GT27" s="472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2"/>
      <c r="HF27" s="472"/>
      <c r="HG27" s="472"/>
      <c r="HH27" s="472"/>
      <c r="HI27" s="472"/>
      <c r="HJ27" s="472"/>
      <c r="HK27" s="472"/>
      <c r="HL27" s="472"/>
      <c r="HM27" s="472"/>
      <c r="HN27" s="472"/>
      <c r="HO27" s="472"/>
      <c r="HP27" s="472"/>
      <c r="HQ27" s="472"/>
      <c r="HR27" s="472"/>
      <c r="HS27" s="472"/>
      <c r="HT27" s="472"/>
      <c r="HU27" s="472"/>
      <c r="HV27" s="472"/>
      <c r="HW27" s="472"/>
      <c r="HX27" s="472"/>
      <c r="HY27" s="472"/>
      <c r="HZ27" s="472"/>
      <c r="IA27" s="472"/>
      <c r="IB27" s="472"/>
      <c r="IC27" s="472"/>
      <c r="ID27" s="472"/>
    </row>
    <row r="28" spans="1:238" ht="31.2" x14ac:dyDescent="0.3">
      <c r="A28" s="303" t="s">
        <v>1372</v>
      </c>
      <c r="B28" s="613">
        <v>3</v>
      </c>
      <c r="C28" s="613">
        <v>284</v>
      </c>
      <c r="D28" s="614">
        <v>5100</v>
      </c>
      <c r="E28" s="294">
        <f t="shared" si="0"/>
        <v>88900</v>
      </c>
      <c r="F28" s="294">
        <v>0</v>
      </c>
      <c r="G28" s="294">
        <v>0</v>
      </c>
      <c r="H28" s="294">
        <v>88900</v>
      </c>
      <c r="I28" s="294">
        <v>0</v>
      </c>
      <c r="J28" s="294">
        <v>0</v>
      </c>
      <c r="K28" s="294">
        <v>0</v>
      </c>
      <c r="L28" s="294">
        <v>0</v>
      </c>
      <c r="M28" s="294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2"/>
      <c r="FF28" s="472"/>
      <c r="FG28" s="472"/>
      <c r="FH28" s="472"/>
      <c r="FI28" s="472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2"/>
      <c r="GD28" s="472"/>
      <c r="GE28" s="472"/>
      <c r="GF28" s="472"/>
      <c r="GG28" s="472"/>
      <c r="GH28" s="472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2"/>
      <c r="GT28" s="472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2"/>
      <c r="HF28" s="472"/>
      <c r="HG28" s="472"/>
      <c r="HH28" s="472"/>
      <c r="HI28" s="472"/>
      <c r="HJ28" s="472"/>
      <c r="HK28" s="472"/>
      <c r="HL28" s="472"/>
      <c r="HM28" s="472"/>
      <c r="HN28" s="472"/>
      <c r="HO28" s="472"/>
      <c r="HP28" s="472"/>
      <c r="HQ28" s="472"/>
      <c r="HR28" s="472"/>
      <c r="HS28" s="472"/>
      <c r="HT28" s="472"/>
      <c r="HU28" s="472"/>
      <c r="HV28" s="472"/>
      <c r="HW28" s="472"/>
      <c r="HX28" s="472"/>
      <c r="HY28" s="472"/>
      <c r="HZ28" s="472"/>
      <c r="IA28" s="472"/>
      <c r="IB28" s="472"/>
      <c r="IC28" s="472"/>
      <c r="ID28" s="472"/>
    </row>
    <row r="29" spans="1:238" ht="31.2" x14ac:dyDescent="0.3">
      <c r="A29" s="303" t="s">
        <v>1373</v>
      </c>
      <c r="B29" s="613">
        <v>3</v>
      </c>
      <c r="C29" s="613">
        <v>284</v>
      </c>
      <c r="D29" s="614">
        <v>5100</v>
      </c>
      <c r="E29" s="294">
        <f t="shared" si="0"/>
        <v>146200</v>
      </c>
      <c r="F29" s="294">
        <v>0</v>
      </c>
      <c r="G29" s="294">
        <v>0</v>
      </c>
      <c r="H29" s="294">
        <f>146200-146200</f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f>146200</f>
        <v>146200</v>
      </c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  <c r="GK29" s="472"/>
      <c r="GL29" s="472"/>
      <c r="GM29" s="472"/>
      <c r="GN29" s="472"/>
      <c r="GO29" s="472"/>
      <c r="GP29" s="472"/>
      <c r="GQ29" s="472"/>
      <c r="GR29" s="472"/>
      <c r="GS29" s="472"/>
      <c r="GT29" s="472"/>
      <c r="GU29" s="472"/>
      <c r="GV29" s="472"/>
      <c r="GW29" s="472"/>
      <c r="GX29" s="472"/>
      <c r="GY29" s="472"/>
      <c r="GZ29" s="472"/>
      <c r="HA29" s="472"/>
      <c r="HB29" s="472"/>
      <c r="HC29" s="472"/>
      <c r="HD29" s="472"/>
      <c r="HE29" s="472"/>
      <c r="HF29" s="472"/>
      <c r="HG29" s="472"/>
      <c r="HH29" s="472"/>
      <c r="HI29" s="472"/>
      <c r="HJ29" s="472"/>
      <c r="HK29" s="472"/>
      <c r="HL29" s="472"/>
      <c r="HM29" s="472"/>
      <c r="HN29" s="472"/>
      <c r="HO29" s="472"/>
      <c r="HP29" s="472"/>
      <c r="HQ29" s="472"/>
      <c r="HR29" s="472"/>
      <c r="HS29" s="472"/>
      <c r="HT29" s="472"/>
      <c r="HU29" s="472"/>
      <c r="HV29" s="472"/>
      <c r="HW29" s="472"/>
      <c r="HX29" s="472"/>
      <c r="HY29" s="472"/>
      <c r="HZ29" s="472"/>
      <c r="IA29" s="472"/>
      <c r="IB29" s="472"/>
      <c r="IC29" s="472"/>
      <c r="ID29" s="472"/>
    </row>
    <row r="30" spans="1:238" x14ac:dyDescent="0.3">
      <c r="A30" s="303" t="s">
        <v>1374</v>
      </c>
      <c r="B30" s="613">
        <v>3</v>
      </c>
      <c r="C30" s="613">
        <v>284</v>
      </c>
      <c r="D30" s="614">
        <v>5100</v>
      </c>
      <c r="E30" s="294">
        <f t="shared" si="0"/>
        <v>68500</v>
      </c>
      <c r="F30" s="294">
        <v>0</v>
      </c>
      <c r="G30" s="294">
        <v>0</v>
      </c>
      <c r="H30" s="294">
        <f>68500-68500</f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f>68500</f>
        <v>68500</v>
      </c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2"/>
      <c r="EM30" s="472"/>
      <c r="EN30" s="472"/>
      <c r="EO30" s="472"/>
      <c r="EP30" s="472"/>
      <c r="EQ30" s="472"/>
      <c r="ER30" s="472"/>
      <c r="ES30" s="472"/>
      <c r="ET30" s="472"/>
      <c r="EU30" s="472"/>
      <c r="EV30" s="472"/>
      <c r="EW30" s="472"/>
      <c r="EX30" s="472"/>
      <c r="EY30" s="472"/>
      <c r="EZ30" s="472"/>
      <c r="FA30" s="472"/>
      <c r="FB30" s="472"/>
      <c r="FC30" s="472"/>
      <c r="FD30" s="472"/>
      <c r="FE30" s="472"/>
      <c r="FF30" s="472"/>
      <c r="FG30" s="472"/>
      <c r="FH30" s="472"/>
      <c r="FI30" s="472"/>
      <c r="FJ30" s="472"/>
      <c r="FK30" s="472"/>
      <c r="FL30" s="472"/>
      <c r="FM30" s="472"/>
      <c r="FN30" s="472"/>
      <c r="FO30" s="472"/>
      <c r="FP30" s="472"/>
      <c r="FQ30" s="472"/>
      <c r="FR30" s="472"/>
      <c r="FS30" s="472"/>
      <c r="FT30" s="472"/>
      <c r="FU30" s="472"/>
      <c r="FV30" s="472"/>
      <c r="FW30" s="472"/>
      <c r="FX30" s="472"/>
      <c r="FY30" s="472"/>
      <c r="FZ30" s="472"/>
      <c r="GA30" s="472"/>
      <c r="GB30" s="472"/>
      <c r="GC30" s="472"/>
      <c r="GD30" s="472"/>
      <c r="GE30" s="472"/>
      <c r="GF30" s="472"/>
      <c r="GG30" s="472"/>
      <c r="GH30" s="472"/>
      <c r="GI30" s="472"/>
      <c r="GJ30" s="472"/>
      <c r="GK30" s="472"/>
      <c r="GL30" s="472"/>
      <c r="GM30" s="472"/>
      <c r="GN30" s="472"/>
      <c r="GO30" s="472"/>
      <c r="GP30" s="472"/>
      <c r="GQ30" s="472"/>
      <c r="GR30" s="472"/>
      <c r="GS30" s="472"/>
      <c r="GT30" s="472"/>
      <c r="GU30" s="472"/>
      <c r="GV30" s="472"/>
      <c r="GW30" s="472"/>
      <c r="GX30" s="472"/>
      <c r="GY30" s="472"/>
      <c r="GZ30" s="472"/>
      <c r="HA30" s="472"/>
      <c r="HB30" s="472"/>
      <c r="HC30" s="472"/>
      <c r="HD30" s="472"/>
      <c r="HE30" s="472"/>
      <c r="HF30" s="472"/>
      <c r="HG30" s="472"/>
      <c r="HH30" s="472"/>
      <c r="HI30" s="472"/>
      <c r="HJ30" s="472"/>
      <c r="HK30" s="472"/>
      <c r="HL30" s="472"/>
      <c r="HM30" s="472"/>
      <c r="HN30" s="472"/>
      <c r="HO30" s="472"/>
      <c r="HP30" s="472"/>
      <c r="HQ30" s="472"/>
      <c r="HR30" s="472"/>
      <c r="HS30" s="472"/>
      <c r="HT30" s="472"/>
      <c r="HU30" s="472"/>
      <c r="HV30" s="472"/>
      <c r="HW30" s="472"/>
      <c r="HX30" s="472"/>
      <c r="HY30" s="472"/>
      <c r="HZ30" s="472"/>
      <c r="IA30" s="472"/>
      <c r="IB30" s="472"/>
      <c r="IC30" s="472"/>
      <c r="ID30" s="472"/>
    </row>
    <row r="31" spans="1:238" ht="31.2" x14ac:dyDescent="0.3">
      <c r="A31" s="303" t="s">
        <v>1188</v>
      </c>
      <c r="B31" s="613">
        <v>3</v>
      </c>
      <c r="C31" s="613">
        <v>284</v>
      </c>
      <c r="D31" s="614">
        <v>5100</v>
      </c>
      <c r="E31" s="294">
        <f t="shared" si="0"/>
        <v>52100</v>
      </c>
      <c r="F31" s="294">
        <v>0</v>
      </c>
      <c r="G31" s="294">
        <v>0</v>
      </c>
      <c r="H31" s="294">
        <v>52100</v>
      </c>
      <c r="I31" s="294">
        <v>0</v>
      </c>
      <c r="J31" s="294">
        <v>0</v>
      </c>
      <c r="K31" s="294">
        <v>0</v>
      </c>
      <c r="L31" s="294">
        <v>0</v>
      </c>
      <c r="M31" s="294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2"/>
      <c r="FF31" s="472"/>
      <c r="FG31" s="472"/>
      <c r="FH31" s="472"/>
      <c r="FI31" s="472"/>
      <c r="FJ31" s="472"/>
      <c r="FK31" s="472"/>
      <c r="FL31" s="472"/>
      <c r="FM31" s="472"/>
      <c r="FN31" s="472"/>
      <c r="FO31" s="472"/>
      <c r="FP31" s="472"/>
      <c r="FQ31" s="472"/>
      <c r="FR31" s="472"/>
      <c r="FS31" s="472"/>
      <c r="FT31" s="472"/>
      <c r="FU31" s="472"/>
      <c r="FV31" s="472"/>
      <c r="FW31" s="472"/>
      <c r="FX31" s="472"/>
      <c r="FY31" s="472"/>
      <c r="FZ31" s="472"/>
      <c r="GA31" s="472"/>
      <c r="GB31" s="472"/>
      <c r="GC31" s="472"/>
      <c r="GD31" s="472"/>
      <c r="GE31" s="472"/>
      <c r="GF31" s="472"/>
      <c r="GG31" s="472"/>
      <c r="GH31" s="472"/>
      <c r="GI31" s="472"/>
      <c r="GJ31" s="472"/>
      <c r="GK31" s="472"/>
      <c r="GL31" s="472"/>
      <c r="GM31" s="472"/>
      <c r="GN31" s="472"/>
      <c r="GO31" s="472"/>
      <c r="GP31" s="472"/>
      <c r="GQ31" s="472"/>
      <c r="GR31" s="472"/>
      <c r="GS31" s="472"/>
      <c r="GT31" s="472"/>
      <c r="GU31" s="472"/>
      <c r="GV31" s="472"/>
      <c r="GW31" s="472"/>
      <c r="GX31" s="472"/>
      <c r="GY31" s="472"/>
      <c r="GZ31" s="472"/>
      <c r="HA31" s="472"/>
      <c r="HB31" s="472"/>
      <c r="HC31" s="472"/>
      <c r="HD31" s="472"/>
      <c r="HE31" s="472"/>
      <c r="HF31" s="472"/>
      <c r="HG31" s="472"/>
      <c r="HH31" s="472"/>
      <c r="HI31" s="472"/>
      <c r="HJ31" s="472"/>
      <c r="HK31" s="472"/>
      <c r="HL31" s="472"/>
      <c r="HM31" s="472"/>
      <c r="HN31" s="472"/>
      <c r="HO31" s="472"/>
      <c r="HP31" s="472"/>
      <c r="HQ31" s="472"/>
      <c r="HR31" s="472"/>
      <c r="HS31" s="472"/>
      <c r="HT31" s="472"/>
      <c r="HU31" s="472"/>
      <c r="HV31" s="472"/>
      <c r="HW31" s="472"/>
      <c r="HX31" s="472"/>
      <c r="HY31" s="472"/>
      <c r="HZ31" s="472"/>
      <c r="IA31" s="472"/>
      <c r="IB31" s="472"/>
      <c r="IC31" s="472"/>
      <c r="ID31" s="472"/>
    </row>
    <row r="32" spans="1:238" ht="62.4" x14ac:dyDescent="0.3">
      <c r="A32" s="303" t="s">
        <v>1375</v>
      </c>
      <c r="B32" s="612">
        <v>1</v>
      </c>
      <c r="C32" s="612">
        <v>284</v>
      </c>
      <c r="D32" s="612">
        <v>5100</v>
      </c>
      <c r="E32" s="294">
        <f t="shared" si="0"/>
        <v>416741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416741</v>
      </c>
      <c r="L32" s="294"/>
      <c r="M32" s="294">
        <v>0</v>
      </c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472"/>
      <c r="FR32" s="472"/>
      <c r="FS32" s="472"/>
      <c r="FT32" s="472"/>
      <c r="FU32" s="472"/>
      <c r="FV32" s="472"/>
      <c r="FW32" s="472"/>
      <c r="FX32" s="472"/>
      <c r="FY32" s="472"/>
      <c r="FZ32" s="472"/>
      <c r="GA32" s="472"/>
      <c r="GB32" s="472"/>
      <c r="GC32" s="472"/>
      <c r="GD32" s="472"/>
      <c r="GE32" s="472"/>
      <c r="GF32" s="472"/>
      <c r="GG32" s="472"/>
      <c r="GH32" s="472"/>
      <c r="GI32" s="472"/>
      <c r="GJ32" s="472"/>
      <c r="GK32" s="472"/>
      <c r="GL32" s="472"/>
      <c r="GM32" s="472"/>
      <c r="GN32" s="472"/>
      <c r="GO32" s="472"/>
      <c r="GP32" s="472"/>
      <c r="GQ32" s="472"/>
      <c r="GR32" s="472"/>
      <c r="GS32" s="472"/>
      <c r="GT32" s="472"/>
      <c r="GU32" s="472"/>
      <c r="GV32" s="472"/>
      <c r="GW32" s="472"/>
      <c r="GX32" s="472"/>
      <c r="GY32" s="472"/>
      <c r="GZ32" s="472"/>
      <c r="HA32" s="472"/>
      <c r="HB32" s="472"/>
      <c r="HC32" s="472"/>
      <c r="HD32" s="472"/>
      <c r="HE32" s="472"/>
      <c r="HF32" s="472"/>
      <c r="HG32" s="472"/>
      <c r="HH32" s="472"/>
      <c r="HI32" s="472"/>
      <c r="HJ32" s="472"/>
      <c r="HK32" s="472"/>
      <c r="HL32" s="472"/>
      <c r="HM32" s="472"/>
      <c r="HN32" s="472"/>
      <c r="HO32" s="472"/>
      <c r="HP32" s="472"/>
      <c r="HQ32" s="472"/>
      <c r="HR32" s="472"/>
      <c r="HS32" s="472"/>
      <c r="HT32" s="472"/>
      <c r="HU32" s="472"/>
      <c r="HV32" s="472"/>
      <c r="HW32" s="472"/>
      <c r="HX32" s="472"/>
      <c r="HY32" s="472"/>
      <c r="HZ32" s="472"/>
      <c r="IA32" s="472"/>
      <c r="IB32" s="472"/>
      <c r="IC32" s="472"/>
      <c r="ID32" s="472"/>
    </row>
    <row r="33" spans="1:238" ht="31.2" x14ac:dyDescent="0.3">
      <c r="A33" s="305" t="s">
        <v>1376</v>
      </c>
      <c r="B33" s="612">
        <v>1</v>
      </c>
      <c r="C33" s="612">
        <v>283</v>
      </c>
      <c r="D33" s="612">
        <v>5100</v>
      </c>
      <c r="E33" s="294">
        <f t="shared" si="0"/>
        <v>7414</v>
      </c>
      <c r="F33" s="294">
        <v>0</v>
      </c>
      <c r="G33" s="294">
        <v>0</v>
      </c>
      <c r="H33" s="294">
        <v>0</v>
      </c>
      <c r="I33" s="294">
        <v>0</v>
      </c>
      <c r="J33" s="294">
        <v>7414</v>
      </c>
      <c r="K33" s="294">
        <v>0</v>
      </c>
      <c r="L33" s="294">
        <v>0</v>
      </c>
      <c r="M33" s="294">
        <v>0</v>
      </c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2"/>
      <c r="EM33" s="472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2"/>
      <c r="FF33" s="472"/>
      <c r="FG33" s="472"/>
      <c r="FH33" s="472"/>
      <c r="FI33" s="472"/>
      <c r="FJ33" s="472"/>
      <c r="FK33" s="472"/>
      <c r="FL33" s="472"/>
      <c r="FM33" s="472"/>
      <c r="FN33" s="472"/>
      <c r="FO33" s="472"/>
      <c r="FP33" s="472"/>
      <c r="FQ33" s="472"/>
      <c r="FR33" s="472"/>
      <c r="FS33" s="472"/>
      <c r="FT33" s="472"/>
      <c r="FU33" s="472"/>
      <c r="FV33" s="472"/>
      <c r="FW33" s="472"/>
      <c r="FX33" s="472"/>
      <c r="FY33" s="472"/>
      <c r="FZ33" s="472"/>
      <c r="GA33" s="472"/>
      <c r="GB33" s="472"/>
      <c r="GC33" s="472"/>
      <c r="GD33" s="472"/>
      <c r="GE33" s="472"/>
      <c r="GF33" s="472"/>
      <c r="GG33" s="472"/>
      <c r="GH33" s="472"/>
      <c r="GI33" s="472"/>
      <c r="GJ33" s="472"/>
      <c r="GK33" s="472"/>
      <c r="GL33" s="472"/>
      <c r="GM33" s="472"/>
      <c r="GN33" s="472"/>
      <c r="GO33" s="472"/>
      <c r="GP33" s="472"/>
      <c r="GQ33" s="472"/>
      <c r="GR33" s="472"/>
      <c r="GS33" s="472"/>
      <c r="GT33" s="472"/>
      <c r="GU33" s="472"/>
      <c r="GV33" s="472"/>
      <c r="GW33" s="472"/>
      <c r="GX33" s="472"/>
      <c r="GY33" s="472"/>
      <c r="GZ33" s="472"/>
      <c r="HA33" s="472"/>
      <c r="HB33" s="472"/>
      <c r="HC33" s="472"/>
      <c r="HD33" s="472"/>
      <c r="HE33" s="472"/>
      <c r="HF33" s="472"/>
      <c r="HG33" s="472"/>
      <c r="HH33" s="472"/>
      <c r="HI33" s="472"/>
      <c r="HJ33" s="472"/>
      <c r="HK33" s="472"/>
      <c r="HL33" s="472"/>
      <c r="HM33" s="472"/>
      <c r="HN33" s="472"/>
      <c r="HO33" s="472"/>
      <c r="HP33" s="472"/>
      <c r="HQ33" s="472"/>
      <c r="HR33" s="472"/>
      <c r="HS33" s="472"/>
      <c r="HT33" s="472"/>
      <c r="HU33" s="472"/>
      <c r="HV33" s="472"/>
      <c r="HW33" s="472"/>
      <c r="HX33" s="472"/>
      <c r="HY33" s="472"/>
      <c r="HZ33" s="472"/>
      <c r="IA33" s="472"/>
      <c r="IB33" s="472"/>
      <c r="IC33" s="472"/>
      <c r="ID33" s="472"/>
    </row>
    <row r="34" spans="1:238" x14ac:dyDescent="0.3">
      <c r="A34" s="296" t="s">
        <v>1377</v>
      </c>
      <c r="B34" s="612">
        <v>1</v>
      </c>
      <c r="C34" s="612">
        <v>239</v>
      </c>
      <c r="D34" s="613">
        <v>5100</v>
      </c>
      <c r="E34" s="294">
        <f t="shared" si="0"/>
        <v>10000</v>
      </c>
      <c r="F34" s="294">
        <v>0</v>
      </c>
      <c r="G34" s="294">
        <v>0</v>
      </c>
      <c r="H34" s="294">
        <v>0</v>
      </c>
      <c r="I34" s="294">
        <v>0</v>
      </c>
      <c r="J34" s="294">
        <v>10000</v>
      </c>
      <c r="K34" s="294">
        <v>0</v>
      </c>
      <c r="L34" s="294">
        <v>0</v>
      </c>
      <c r="M34" s="294">
        <v>0</v>
      </c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  <c r="EK34" s="472"/>
      <c r="EL34" s="472"/>
      <c r="EM34" s="472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2"/>
      <c r="FD34" s="472"/>
      <c r="FE34" s="472"/>
      <c r="FF34" s="472"/>
      <c r="FG34" s="472"/>
      <c r="FH34" s="472"/>
      <c r="FI34" s="472"/>
      <c r="FJ34" s="472"/>
      <c r="FK34" s="472"/>
      <c r="FL34" s="472"/>
      <c r="FM34" s="472"/>
      <c r="FN34" s="472"/>
      <c r="FO34" s="472"/>
      <c r="FP34" s="472"/>
      <c r="FQ34" s="472"/>
      <c r="FR34" s="472"/>
      <c r="FS34" s="472"/>
      <c r="FT34" s="472"/>
      <c r="FU34" s="472"/>
      <c r="FV34" s="472"/>
      <c r="FW34" s="472"/>
      <c r="FX34" s="472"/>
      <c r="FY34" s="472"/>
      <c r="FZ34" s="472"/>
      <c r="GA34" s="472"/>
      <c r="GB34" s="472"/>
      <c r="GC34" s="472"/>
      <c r="GD34" s="472"/>
      <c r="GE34" s="472"/>
      <c r="GF34" s="472"/>
      <c r="GG34" s="472"/>
      <c r="GH34" s="472"/>
      <c r="GI34" s="472"/>
      <c r="GJ34" s="472"/>
      <c r="GK34" s="472"/>
      <c r="GL34" s="472"/>
      <c r="GM34" s="472"/>
      <c r="GN34" s="472"/>
      <c r="GO34" s="472"/>
      <c r="GP34" s="472"/>
      <c r="GQ34" s="472"/>
      <c r="GR34" s="472"/>
      <c r="GS34" s="472"/>
      <c r="GT34" s="472"/>
      <c r="GU34" s="472"/>
      <c r="GV34" s="472"/>
      <c r="GW34" s="472"/>
      <c r="GX34" s="472"/>
      <c r="GY34" s="472"/>
      <c r="GZ34" s="472"/>
      <c r="HA34" s="472"/>
      <c r="HB34" s="472"/>
      <c r="HC34" s="472"/>
      <c r="HD34" s="472"/>
      <c r="HE34" s="472"/>
      <c r="HF34" s="472"/>
      <c r="HG34" s="472"/>
      <c r="HH34" s="472"/>
      <c r="HI34" s="472"/>
      <c r="HJ34" s="472"/>
      <c r="HK34" s="472"/>
      <c r="HL34" s="472"/>
      <c r="HM34" s="472"/>
      <c r="HN34" s="472"/>
      <c r="HO34" s="472"/>
      <c r="HP34" s="472"/>
      <c r="HQ34" s="472"/>
      <c r="HR34" s="472"/>
      <c r="HS34" s="472"/>
      <c r="HT34" s="472"/>
      <c r="HU34" s="472"/>
      <c r="HV34" s="472"/>
      <c r="HW34" s="472"/>
      <c r="HX34" s="472"/>
      <c r="HY34" s="472"/>
      <c r="HZ34" s="472"/>
      <c r="IA34" s="472"/>
      <c r="IB34" s="472"/>
      <c r="IC34" s="472"/>
      <c r="ID34" s="472"/>
    </row>
    <row r="35" spans="1:238" ht="31.2" x14ac:dyDescent="0.3">
      <c r="A35" s="399" t="s">
        <v>1189</v>
      </c>
      <c r="B35" s="615" t="s">
        <v>1378</v>
      </c>
      <c r="C35" s="614">
        <v>284</v>
      </c>
      <c r="D35" s="614">
        <v>5100</v>
      </c>
      <c r="E35" s="294">
        <f t="shared" si="0"/>
        <v>21429</v>
      </c>
      <c r="F35" s="294">
        <v>0</v>
      </c>
      <c r="G35" s="294">
        <v>0</v>
      </c>
      <c r="H35" s="294">
        <v>159</v>
      </c>
      <c r="I35" s="294">
        <v>0</v>
      </c>
      <c r="J35" s="294">
        <v>0</v>
      </c>
      <c r="K35" s="294">
        <v>21270</v>
      </c>
      <c r="L35" s="294">
        <v>0</v>
      </c>
      <c r="M35" s="294">
        <v>0</v>
      </c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2"/>
      <c r="DS35" s="472"/>
      <c r="DT35" s="472"/>
      <c r="DU35" s="472"/>
      <c r="DV35" s="472"/>
      <c r="DW35" s="472"/>
      <c r="DX35" s="472"/>
      <c r="DY35" s="472"/>
      <c r="DZ35" s="472"/>
      <c r="EA35" s="472"/>
      <c r="EB35" s="472"/>
      <c r="EC35" s="472"/>
      <c r="ED35" s="472"/>
      <c r="EE35" s="472"/>
      <c r="EF35" s="472"/>
      <c r="EG35" s="472"/>
      <c r="EH35" s="472"/>
      <c r="EI35" s="472"/>
      <c r="EJ35" s="472"/>
      <c r="EK35" s="472"/>
      <c r="EL35" s="472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2"/>
      <c r="EZ35" s="472"/>
      <c r="FA35" s="472"/>
      <c r="FB35" s="472"/>
      <c r="FC35" s="472"/>
      <c r="FD35" s="472"/>
      <c r="FE35" s="472"/>
      <c r="FF35" s="472"/>
      <c r="FG35" s="472"/>
      <c r="FH35" s="472"/>
      <c r="FI35" s="472"/>
      <c r="FJ35" s="472"/>
      <c r="FK35" s="472"/>
      <c r="FL35" s="472"/>
      <c r="FM35" s="472"/>
      <c r="FN35" s="472"/>
      <c r="FO35" s="472"/>
      <c r="FP35" s="472"/>
      <c r="FQ35" s="472"/>
      <c r="FR35" s="472"/>
      <c r="FS35" s="472"/>
      <c r="FT35" s="472"/>
      <c r="FU35" s="472"/>
      <c r="FV35" s="472"/>
      <c r="FW35" s="472"/>
      <c r="FX35" s="472"/>
      <c r="FY35" s="472"/>
      <c r="FZ35" s="472"/>
      <c r="GA35" s="472"/>
      <c r="GB35" s="472"/>
      <c r="GC35" s="472"/>
      <c r="GD35" s="472"/>
      <c r="GE35" s="472"/>
      <c r="GF35" s="472"/>
      <c r="GG35" s="472"/>
      <c r="GH35" s="472"/>
      <c r="GI35" s="472"/>
      <c r="GJ35" s="472"/>
      <c r="GK35" s="472"/>
      <c r="GL35" s="472"/>
      <c r="GM35" s="472"/>
      <c r="GN35" s="472"/>
      <c r="GO35" s="472"/>
      <c r="GP35" s="472"/>
      <c r="GQ35" s="472"/>
      <c r="GR35" s="472"/>
      <c r="GS35" s="472"/>
      <c r="GT35" s="472"/>
      <c r="GU35" s="472"/>
      <c r="GV35" s="472"/>
      <c r="GW35" s="472"/>
      <c r="GX35" s="472"/>
      <c r="GY35" s="472"/>
      <c r="GZ35" s="472"/>
      <c r="HA35" s="472"/>
      <c r="HB35" s="472"/>
      <c r="HC35" s="472"/>
      <c r="HD35" s="472"/>
      <c r="HE35" s="472"/>
      <c r="HF35" s="472"/>
      <c r="HG35" s="472"/>
      <c r="HH35" s="472"/>
      <c r="HI35" s="472"/>
      <c r="HJ35" s="472"/>
      <c r="HK35" s="472"/>
      <c r="HL35" s="472"/>
      <c r="HM35" s="472"/>
      <c r="HN35" s="472"/>
      <c r="HO35" s="472"/>
      <c r="HP35" s="472"/>
      <c r="HQ35" s="472"/>
      <c r="HR35" s="472"/>
      <c r="HS35" s="472"/>
      <c r="HT35" s="472"/>
      <c r="HU35" s="472"/>
      <c r="HV35" s="472"/>
      <c r="HW35" s="472"/>
      <c r="HX35" s="472"/>
      <c r="HY35" s="472"/>
      <c r="HZ35" s="472"/>
      <c r="IA35" s="472"/>
      <c r="IB35" s="472"/>
      <c r="IC35" s="472"/>
      <c r="ID35" s="472"/>
    </row>
    <row r="36" spans="1:238" ht="31.2" x14ac:dyDescent="0.3">
      <c r="A36" s="399" t="s">
        <v>1190</v>
      </c>
      <c r="B36" s="614">
        <v>1</v>
      </c>
      <c r="C36" s="614">
        <v>284</v>
      </c>
      <c r="D36" s="614">
        <v>5100</v>
      </c>
      <c r="E36" s="294">
        <f t="shared" si="0"/>
        <v>79916</v>
      </c>
      <c r="F36" s="294">
        <v>0</v>
      </c>
      <c r="G36" s="294">
        <v>0</v>
      </c>
      <c r="H36" s="294">
        <v>0</v>
      </c>
      <c r="I36" s="294">
        <v>0</v>
      </c>
      <c r="J36" s="294">
        <v>0</v>
      </c>
      <c r="K36" s="294">
        <v>79916</v>
      </c>
      <c r="L36" s="294">
        <v>0</v>
      </c>
      <c r="M36" s="294">
        <v>0</v>
      </c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  <c r="EK36" s="472"/>
      <c r="EL36" s="472"/>
      <c r="EM36" s="472"/>
      <c r="EN36" s="472"/>
      <c r="EO36" s="472"/>
      <c r="EP36" s="472"/>
      <c r="EQ36" s="472"/>
      <c r="ER36" s="472"/>
      <c r="ES36" s="472"/>
      <c r="ET36" s="472"/>
      <c r="EU36" s="47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  <c r="FF36" s="472"/>
      <c r="FG36" s="472"/>
      <c r="FH36" s="472"/>
      <c r="FI36" s="472"/>
      <c r="FJ36" s="472"/>
      <c r="FK36" s="472"/>
      <c r="FL36" s="472"/>
      <c r="FM36" s="472"/>
      <c r="FN36" s="472"/>
      <c r="FO36" s="472"/>
      <c r="FP36" s="472"/>
      <c r="FQ36" s="472"/>
      <c r="FR36" s="472"/>
      <c r="FS36" s="472"/>
      <c r="FT36" s="472"/>
      <c r="FU36" s="472"/>
      <c r="FV36" s="472"/>
      <c r="FW36" s="472"/>
      <c r="FX36" s="472"/>
      <c r="FY36" s="472"/>
      <c r="FZ36" s="472"/>
      <c r="GA36" s="472"/>
      <c r="GB36" s="472"/>
      <c r="GC36" s="472"/>
      <c r="GD36" s="472"/>
      <c r="GE36" s="472"/>
      <c r="GF36" s="472"/>
      <c r="GG36" s="472"/>
      <c r="GH36" s="472"/>
      <c r="GI36" s="472"/>
      <c r="GJ36" s="472"/>
      <c r="GK36" s="472"/>
      <c r="GL36" s="472"/>
      <c r="GM36" s="472"/>
      <c r="GN36" s="472"/>
      <c r="GO36" s="472"/>
      <c r="GP36" s="472"/>
      <c r="GQ36" s="472"/>
      <c r="GR36" s="472"/>
      <c r="GS36" s="472"/>
      <c r="GT36" s="472"/>
      <c r="GU36" s="472"/>
      <c r="GV36" s="472"/>
      <c r="GW36" s="472"/>
      <c r="GX36" s="472"/>
      <c r="GY36" s="472"/>
      <c r="GZ36" s="472"/>
      <c r="HA36" s="472"/>
      <c r="HB36" s="472"/>
      <c r="HC36" s="472"/>
      <c r="HD36" s="472"/>
      <c r="HE36" s="472"/>
      <c r="HF36" s="472"/>
      <c r="HG36" s="472"/>
      <c r="HH36" s="472"/>
      <c r="HI36" s="472"/>
      <c r="HJ36" s="472"/>
      <c r="HK36" s="472"/>
      <c r="HL36" s="472"/>
      <c r="HM36" s="472"/>
      <c r="HN36" s="472"/>
      <c r="HO36" s="472"/>
      <c r="HP36" s="472"/>
      <c r="HQ36" s="472"/>
      <c r="HR36" s="472"/>
      <c r="HS36" s="472"/>
      <c r="HT36" s="472"/>
      <c r="HU36" s="472"/>
      <c r="HV36" s="472"/>
      <c r="HW36" s="472"/>
      <c r="HX36" s="472"/>
      <c r="HY36" s="472"/>
      <c r="HZ36" s="472"/>
      <c r="IA36" s="472"/>
      <c r="IB36" s="472"/>
      <c r="IC36" s="472"/>
      <c r="ID36" s="472"/>
    </row>
    <row r="37" spans="1:238" ht="31.2" x14ac:dyDescent="0.3">
      <c r="A37" s="399" t="s">
        <v>1379</v>
      </c>
      <c r="B37" s="614">
        <v>3</v>
      </c>
      <c r="C37" s="614">
        <v>284</v>
      </c>
      <c r="D37" s="614">
        <v>5100</v>
      </c>
      <c r="E37" s="294">
        <f t="shared" si="0"/>
        <v>4638</v>
      </c>
      <c r="F37" s="294">
        <v>0</v>
      </c>
      <c r="G37" s="294">
        <v>0</v>
      </c>
      <c r="H37" s="294">
        <v>4638</v>
      </c>
      <c r="I37" s="294">
        <v>0</v>
      </c>
      <c r="J37" s="294">
        <v>0</v>
      </c>
      <c r="K37" s="294"/>
      <c r="L37" s="294">
        <v>0</v>
      </c>
      <c r="M37" s="294">
        <v>0</v>
      </c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2"/>
      <c r="FF37" s="472"/>
      <c r="FG37" s="472"/>
      <c r="FH37" s="472"/>
      <c r="FI37" s="472"/>
      <c r="FJ37" s="472"/>
      <c r="FK37" s="472"/>
      <c r="FL37" s="472"/>
      <c r="FM37" s="472"/>
      <c r="FN37" s="472"/>
      <c r="FO37" s="472"/>
      <c r="FP37" s="472"/>
      <c r="FQ37" s="472"/>
      <c r="FR37" s="472"/>
      <c r="FS37" s="472"/>
      <c r="FT37" s="472"/>
      <c r="FU37" s="472"/>
      <c r="FV37" s="472"/>
      <c r="FW37" s="472"/>
      <c r="FX37" s="472"/>
      <c r="FY37" s="472"/>
      <c r="FZ37" s="472"/>
      <c r="GA37" s="472"/>
      <c r="GB37" s="472"/>
      <c r="GC37" s="472"/>
      <c r="GD37" s="472"/>
      <c r="GE37" s="472"/>
      <c r="GF37" s="472"/>
      <c r="GG37" s="472"/>
      <c r="GH37" s="472"/>
      <c r="GI37" s="472"/>
      <c r="GJ37" s="472"/>
      <c r="GK37" s="472"/>
      <c r="GL37" s="472"/>
      <c r="GM37" s="472"/>
      <c r="GN37" s="472"/>
      <c r="GO37" s="472"/>
      <c r="GP37" s="472"/>
      <c r="GQ37" s="472"/>
      <c r="GR37" s="472"/>
      <c r="GS37" s="472"/>
      <c r="GT37" s="472"/>
      <c r="GU37" s="472"/>
      <c r="GV37" s="472"/>
      <c r="GW37" s="472"/>
      <c r="GX37" s="472"/>
      <c r="GY37" s="472"/>
      <c r="GZ37" s="472"/>
      <c r="HA37" s="472"/>
      <c r="HB37" s="472"/>
      <c r="HC37" s="472"/>
      <c r="HD37" s="472"/>
      <c r="HE37" s="472"/>
      <c r="HF37" s="472"/>
      <c r="HG37" s="472"/>
      <c r="HH37" s="472"/>
      <c r="HI37" s="472"/>
      <c r="HJ37" s="472"/>
      <c r="HK37" s="472"/>
      <c r="HL37" s="472"/>
      <c r="HM37" s="472"/>
      <c r="HN37" s="472"/>
      <c r="HO37" s="472"/>
      <c r="HP37" s="472"/>
      <c r="HQ37" s="472"/>
      <c r="HR37" s="472"/>
      <c r="HS37" s="472"/>
      <c r="HT37" s="472"/>
      <c r="HU37" s="472"/>
      <c r="HV37" s="472"/>
      <c r="HW37" s="472"/>
      <c r="HX37" s="472"/>
      <c r="HY37" s="472"/>
      <c r="HZ37" s="472"/>
      <c r="IA37" s="472"/>
      <c r="IB37" s="472"/>
      <c r="IC37" s="472"/>
      <c r="ID37" s="472"/>
    </row>
    <row r="38" spans="1:238" ht="46.8" x14ac:dyDescent="0.3">
      <c r="A38" s="296" t="s">
        <v>1191</v>
      </c>
      <c r="B38" s="615" t="s">
        <v>1378</v>
      </c>
      <c r="C38" s="614">
        <v>284</v>
      </c>
      <c r="D38" s="614">
        <v>5100</v>
      </c>
      <c r="E38" s="293">
        <f t="shared" si="0"/>
        <v>21109</v>
      </c>
      <c r="F38" s="293">
        <v>0</v>
      </c>
      <c r="G38" s="293">
        <v>0</v>
      </c>
      <c r="H38" s="293">
        <v>1338</v>
      </c>
      <c r="I38" s="293">
        <v>0</v>
      </c>
      <c r="J38" s="293">
        <v>0</v>
      </c>
      <c r="K38" s="293">
        <v>19771</v>
      </c>
      <c r="L38" s="293">
        <v>0</v>
      </c>
      <c r="M38" s="293">
        <v>0</v>
      </c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  <c r="FL38" s="472"/>
      <c r="FM38" s="472"/>
      <c r="FN38" s="472"/>
      <c r="FO38" s="472"/>
      <c r="FP38" s="472"/>
      <c r="FQ38" s="472"/>
      <c r="FR38" s="472"/>
      <c r="FS38" s="472"/>
      <c r="FT38" s="472"/>
      <c r="FU38" s="472"/>
      <c r="FV38" s="472"/>
      <c r="FW38" s="472"/>
      <c r="FX38" s="472"/>
      <c r="FY38" s="472"/>
      <c r="FZ38" s="472"/>
      <c r="GA38" s="472"/>
      <c r="GB38" s="472"/>
      <c r="GC38" s="472"/>
      <c r="GD38" s="472"/>
      <c r="GE38" s="472"/>
      <c r="GF38" s="472"/>
      <c r="GG38" s="472"/>
      <c r="GH38" s="472"/>
      <c r="GI38" s="472"/>
      <c r="GJ38" s="472"/>
      <c r="GK38" s="472"/>
      <c r="GL38" s="472"/>
      <c r="GM38" s="472"/>
      <c r="GN38" s="472"/>
      <c r="GO38" s="472"/>
      <c r="GP38" s="472"/>
      <c r="GQ38" s="472"/>
      <c r="GR38" s="472"/>
      <c r="GS38" s="472"/>
      <c r="GT38" s="472"/>
      <c r="GU38" s="472"/>
      <c r="GV38" s="472"/>
      <c r="GW38" s="472"/>
      <c r="GX38" s="472"/>
      <c r="GY38" s="472"/>
      <c r="GZ38" s="472"/>
      <c r="HA38" s="472"/>
      <c r="HB38" s="472"/>
      <c r="HC38" s="472"/>
      <c r="HD38" s="472"/>
      <c r="HE38" s="472"/>
      <c r="HF38" s="472"/>
      <c r="HG38" s="472"/>
      <c r="HH38" s="472"/>
      <c r="HI38" s="472"/>
      <c r="HJ38" s="472"/>
      <c r="HK38" s="472"/>
      <c r="HL38" s="472"/>
      <c r="HM38" s="472"/>
      <c r="HN38" s="472"/>
      <c r="HO38" s="472"/>
      <c r="HP38" s="472"/>
      <c r="HQ38" s="472"/>
      <c r="HR38" s="472"/>
      <c r="HS38" s="472"/>
      <c r="HT38" s="472"/>
      <c r="HU38" s="472"/>
      <c r="HV38" s="472"/>
      <c r="HW38" s="472"/>
      <c r="HX38" s="472"/>
      <c r="HY38" s="472"/>
      <c r="HZ38" s="472"/>
      <c r="IA38" s="472"/>
      <c r="IB38" s="472"/>
      <c r="IC38" s="472"/>
      <c r="ID38" s="472"/>
    </row>
    <row r="39" spans="1:238" x14ac:dyDescent="0.3">
      <c r="A39" s="397" t="s">
        <v>1192</v>
      </c>
      <c r="B39" s="611"/>
      <c r="C39" s="611"/>
      <c r="D39" s="614"/>
      <c r="E39" s="291">
        <f t="shared" si="0"/>
        <v>2112093</v>
      </c>
      <c r="F39" s="291">
        <f t="shared" ref="F39:M39" si="7">SUM(F40)</f>
        <v>0</v>
      </c>
      <c r="G39" s="291">
        <f t="shared" si="7"/>
        <v>0</v>
      </c>
      <c r="H39" s="291">
        <f t="shared" si="7"/>
        <v>236286</v>
      </c>
      <c r="I39" s="291">
        <f t="shared" si="7"/>
        <v>0</v>
      </c>
      <c r="J39" s="291">
        <f t="shared" si="7"/>
        <v>337685</v>
      </c>
      <c r="K39" s="291">
        <f t="shared" si="7"/>
        <v>796966</v>
      </c>
      <c r="L39" s="291">
        <f t="shared" si="7"/>
        <v>0</v>
      </c>
      <c r="M39" s="291">
        <f t="shared" si="7"/>
        <v>741156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2"/>
      <c r="GD39" s="472"/>
      <c r="GE39" s="472"/>
      <c r="GF39" s="472"/>
      <c r="GG39" s="472"/>
      <c r="GH39" s="472"/>
      <c r="GI39" s="472"/>
      <c r="GJ39" s="472"/>
      <c r="GK39" s="472"/>
      <c r="GL39" s="472"/>
      <c r="GM39" s="472"/>
      <c r="GN39" s="472"/>
      <c r="GO39" s="472"/>
      <c r="GP39" s="472"/>
      <c r="GQ39" s="472"/>
      <c r="GR39" s="472"/>
      <c r="GS39" s="472"/>
      <c r="GT39" s="472"/>
      <c r="GU39" s="472"/>
      <c r="GV39" s="472"/>
      <c r="GW39" s="472"/>
      <c r="GX39" s="472"/>
      <c r="GY39" s="472"/>
      <c r="GZ39" s="472"/>
      <c r="HA39" s="472"/>
      <c r="HB39" s="472"/>
      <c r="HC39" s="472"/>
      <c r="HD39" s="472"/>
      <c r="HE39" s="472"/>
      <c r="HF39" s="472"/>
      <c r="HG39" s="472"/>
      <c r="HH39" s="472"/>
      <c r="HI39" s="472"/>
      <c r="HJ39" s="472"/>
      <c r="HK39" s="472"/>
      <c r="HL39" s="472"/>
      <c r="HM39" s="472"/>
      <c r="HN39" s="472"/>
      <c r="HO39" s="472"/>
      <c r="HP39" s="472"/>
      <c r="HQ39" s="472"/>
      <c r="HR39" s="472"/>
      <c r="HS39" s="472"/>
      <c r="HT39" s="472"/>
      <c r="HU39" s="472"/>
      <c r="HV39" s="472"/>
      <c r="HW39" s="472"/>
      <c r="HX39" s="472"/>
      <c r="HY39" s="472"/>
      <c r="HZ39" s="472"/>
      <c r="IA39" s="472"/>
      <c r="IB39" s="472"/>
      <c r="IC39" s="472"/>
      <c r="ID39" s="472"/>
    </row>
    <row r="40" spans="1:238" x14ac:dyDescent="0.3">
      <c r="A40" s="397" t="s">
        <v>1183</v>
      </c>
      <c r="B40" s="611"/>
      <c r="C40" s="611"/>
      <c r="D40" s="614"/>
      <c r="E40" s="291">
        <f t="shared" si="0"/>
        <v>2112093</v>
      </c>
      <c r="F40" s="291">
        <f t="shared" ref="F40:M40" si="8">SUM(F41:F47)</f>
        <v>0</v>
      </c>
      <c r="G40" s="291">
        <f t="shared" si="8"/>
        <v>0</v>
      </c>
      <c r="H40" s="291">
        <f t="shared" si="8"/>
        <v>236286</v>
      </c>
      <c r="I40" s="291">
        <f t="shared" si="8"/>
        <v>0</v>
      </c>
      <c r="J40" s="291">
        <f t="shared" si="8"/>
        <v>337685</v>
      </c>
      <c r="K40" s="291">
        <f t="shared" si="8"/>
        <v>796966</v>
      </c>
      <c r="L40" s="291">
        <f t="shared" si="8"/>
        <v>0</v>
      </c>
      <c r="M40" s="291">
        <f t="shared" si="8"/>
        <v>741156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472"/>
      <c r="FQ40" s="472"/>
      <c r="FR40" s="472"/>
      <c r="FS40" s="472"/>
      <c r="FT40" s="472"/>
      <c r="FU40" s="472"/>
      <c r="FV40" s="472"/>
      <c r="FW40" s="472"/>
      <c r="FX40" s="472"/>
      <c r="FY40" s="472"/>
      <c r="FZ40" s="472"/>
      <c r="GA40" s="472"/>
      <c r="GB40" s="472"/>
      <c r="GC40" s="472"/>
      <c r="GD40" s="472"/>
      <c r="GE40" s="472"/>
      <c r="GF40" s="472"/>
      <c r="GG40" s="472"/>
      <c r="GH40" s="472"/>
      <c r="GI40" s="472"/>
      <c r="GJ40" s="472"/>
      <c r="GK40" s="472"/>
      <c r="GL40" s="472"/>
      <c r="GM40" s="472"/>
      <c r="GN40" s="472"/>
      <c r="GO40" s="472"/>
      <c r="GP40" s="472"/>
      <c r="GQ40" s="472"/>
      <c r="GR40" s="472"/>
      <c r="GS40" s="472"/>
      <c r="GT40" s="472"/>
      <c r="GU40" s="472"/>
      <c r="GV40" s="472"/>
      <c r="GW40" s="472"/>
      <c r="GX40" s="472"/>
      <c r="GY40" s="472"/>
      <c r="GZ40" s="472"/>
      <c r="HA40" s="472"/>
      <c r="HB40" s="472"/>
      <c r="HC40" s="472"/>
      <c r="HD40" s="472"/>
      <c r="HE40" s="472"/>
      <c r="HF40" s="472"/>
      <c r="HG40" s="472"/>
      <c r="HH40" s="472"/>
      <c r="HI40" s="472"/>
      <c r="HJ40" s="472"/>
      <c r="HK40" s="472"/>
      <c r="HL40" s="472"/>
      <c r="HM40" s="472"/>
      <c r="HN40" s="472"/>
      <c r="HO40" s="472"/>
      <c r="HP40" s="472"/>
      <c r="HQ40" s="472"/>
      <c r="HR40" s="472"/>
      <c r="HS40" s="472"/>
      <c r="HT40" s="472"/>
      <c r="HU40" s="472"/>
      <c r="HV40" s="472"/>
      <c r="HW40" s="472"/>
      <c r="HX40" s="472"/>
      <c r="HY40" s="472"/>
      <c r="HZ40" s="472"/>
      <c r="IA40" s="472"/>
      <c r="IB40" s="472"/>
      <c r="IC40" s="472"/>
      <c r="ID40" s="472"/>
    </row>
    <row r="41" spans="1:238" ht="31.2" x14ac:dyDescent="0.3">
      <c r="A41" s="400" t="s">
        <v>1193</v>
      </c>
      <c r="B41" s="614">
        <v>3</v>
      </c>
      <c r="C41" s="614">
        <v>322</v>
      </c>
      <c r="D41" s="614">
        <v>5100</v>
      </c>
      <c r="E41" s="294">
        <f t="shared" si="0"/>
        <v>469216</v>
      </c>
      <c r="F41" s="294">
        <v>0</v>
      </c>
      <c r="G41" s="294">
        <v>0</v>
      </c>
      <c r="H41" s="294">
        <v>0</v>
      </c>
      <c r="I41" s="294">
        <v>0</v>
      </c>
      <c r="J41" s="294">
        <v>0</v>
      </c>
      <c r="K41" s="294">
        <v>386326</v>
      </c>
      <c r="L41" s="294">
        <v>0</v>
      </c>
      <c r="M41" s="294">
        <v>82890</v>
      </c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2"/>
      <c r="FF41" s="472"/>
      <c r="FG41" s="472"/>
      <c r="FH41" s="472"/>
      <c r="FI41" s="472"/>
      <c r="FJ41" s="472"/>
      <c r="FK41" s="472"/>
      <c r="FL41" s="472"/>
      <c r="FM41" s="472"/>
      <c r="FN41" s="472"/>
      <c r="FO41" s="472"/>
      <c r="FP41" s="472"/>
      <c r="FQ41" s="472"/>
      <c r="FR41" s="472"/>
      <c r="FS41" s="472"/>
      <c r="FT41" s="472"/>
      <c r="FU41" s="472"/>
      <c r="FV41" s="472"/>
      <c r="FW41" s="472"/>
      <c r="FX41" s="472"/>
      <c r="FY41" s="472"/>
      <c r="FZ41" s="472"/>
      <c r="GA41" s="472"/>
      <c r="GB41" s="472"/>
      <c r="GC41" s="472"/>
      <c r="GD41" s="472"/>
      <c r="GE41" s="472"/>
      <c r="GF41" s="472"/>
      <c r="GG41" s="472"/>
      <c r="GH41" s="472"/>
      <c r="GI41" s="472"/>
      <c r="GJ41" s="472"/>
      <c r="GK41" s="472"/>
      <c r="GL41" s="472"/>
      <c r="GM41" s="472"/>
      <c r="GN41" s="472"/>
      <c r="GO41" s="472"/>
      <c r="GP41" s="472"/>
      <c r="GQ41" s="472"/>
      <c r="GR41" s="472"/>
      <c r="GS41" s="472"/>
      <c r="GT41" s="472"/>
      <c r="GU41" s="472"/>
      <c r="GV41" s="472"/>
      <c r="GW41" s="472"/>
      <c r="GX41" s="472"/>
      <c r="GY41" s="472"/>
      <c r="GZ41" s="472"/>
      <c r="HA41" s="472"/>
      <c r="HB41" s="472"/>
      <c r="HC41" s="472"/>
      <c r="HD41" s="472"/>
      <c r="HE41" s="472"/>
      <c r="HF41" s="472"/>
      <c r="HG41" s="472"/>
      <c r="HH41" s="472"/>
      <c r="HI41" s="472"/>
      <c r="HJ41" s="472"/>
      <c r="HK41" s="472"/>
      <c r="HL41" s="472"/>
      <c r="HM41" s="472"/>
      <c r="HN41" s="472"/>
      <c r="HO41" s="472"/>
      <c r="HP41" s="472"/>
      <c r="HQ41" s="472"/>
      <c r="HR41" s="472"/>
      <c r="HS41" s="472"/>
      <c r="HT41" s="472"/>
      <c r="HU41" s="472"/>
      <c r="HV41" s="472"/>
      <c r="HW41" s="472"/>
      <c r="HX41" s="472"/>
      <c r="HY41" s="472"/>
      <c r="HZ41" s="472"/>
      <c r="IA41" s="472"/>
      <c r="IB41" s="472"/>
      <c r="IC41" s="472"/>
      <c r="ID41" s="472"/>
    </row>
    <row r="42" spans="1:238" ht="31.2" x14ac:dyDescent="0.3">
      <c r="A42" s="400" t="s">
        <v>1194</v>
      </c>
      <c r="B42" s="614"/>
      <c r="C42" s="614"/>
      <c r="D42" s="614"/>
      <c r="E42" s="294">
        <f t="shared" si="0"/>
        <v>100000</v>
      </c>
      <c r="F42" s="294">
        <v>0</v>
      </c>
      <c r="G42" s="294">
        <v>0</v>
      </c>
      <c r="H42" s="294">
        <v>0</v>
      </c>
      <c r="I42" s="294">
        <v>0</v>
      </c>
      <c r="J42" s="294">
        <v>0</v>
      </c>
      <c r="K42" s="294">
        <v>0</v>
      </c>
      <c r="L42" s="294">
        <v>0</v>
      </c>
      <c r="M42" s="294">
        <v>100000</v>
      </c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2"/>
      <c r="EM42" s="472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2"/>
      <c r="FF42" s="472"/>
      <c r="FG42" s="472"/>
      <c r="FH42" s="472"/>
      <c r="FI42" s="472"/>
      <c r="FJ42" s="472"/>
      <c r="FK42" s="472"/>
      <c r="FL42" s="472"/>
      <c r="FM42" s="472"/>
      <c r="FN42" s="472"/>
      <c r="FO42" s="472"/>
      <c r="FP42" s="472"/>
      <c r="FQ42" s="472"/>
      <c r="FR42" s="472"/>
      <c r="FS42" s="472"/>
      <c r="FT42" s="472"/>
      <c r="FU42" s="472"/>
      <c r="FV42" s="472"/>
      <c r="FW42" s="472"/>
      <c r="FX42" s="472"/>
      <c r="FY42" s="472"/>
      <c r="FZ42" s="472"/>
      <c r="GA42" s="472"/>
      <c r="GB42" s="472"/>
      <c r="GC42" s="472"/>
      <c r="GD42" s="472"/>
      <c r="GE42" s="472"/>
      <c r="GF42" s="472"/>
      <c r="GG42" s="472"/>
      <c r="GH42" s="472"/>
      <c r="GI42" s="472"/>
      <c r="GJ42" s="472"/>
      <c r="GK42" s="472"/>
      <c r="GL42" s="472"/>
      <c r="GM42" s="472"/>
      <c r="GN42" s="472"/>
      <c r="GO42" s="472"/>
      <c r="GP42" s="472"/>
      <c r="GQ42" s="472"/>
      <c r="GR42" s="472"/>
      <c r="GS42" s="472"/>
      <c r="GT42" s="472"/>
      <c r="GU42" s="472"/>
      <c r="GV42" s="472"/>
      <c r="GW42" s="472"/>
      <c r="GX42" s="472"/>
      <c r="GY42" s="472"/>
      <c r="GZ42" s="472"/>
      <c r="HA42" s="472"/>
      <c r="HB42" s="472"/>
      <c r="HC42" s="472"/>
      <c r="HD42" s="472"/>
      <c r="HE42" s="472"/>
      <c r="HF42" s="472"/>
      <c r="HG42" s="472"/>
      <c r="HH42" s="472"/>
      <c r="HI42" s="472"/>
      <c r="HJ42" s="472"/>
      <c r="HK42" s="472"/>
      <c r="HL42" s="472"/>
      <c r="HM42" s="472"/>
      <c r="HN42" s="472"/>
      <c r="HO42" s="472"/>
      <c r="HP42" s="472"/>
      <c r="HQ42" s="472"/>
      <c r="HR42" s="472"/>
      <c r="HS42" s="472"/>
      <c r="HT42" s="472"/>
      <c r="HU42" s="472"/>
      <c r="HV42" s="472"/>
      <c r="HW42" s="472"/>
      <c r="HX42" s="472"/>
      <c r="HY42" s="472"/>
      <c r="HZ42" s="472"/>
      <c r="IA42" s="472"/>
      <c r="IB42" s="472"/>
      <c r="IC42" s="472"/>
      <c r="ID42" s="472"/>
    </row>
    <row r="43" spans="1:238" ht="46.8" x14ac:dyDescent="0.3">
      <c r="A43" s="400" t="s">
        <v>1380</v>
      </c>
      <c r="B43" s="614">
        <v>1</v>
      </c>
      <c r="C43" s="614">
        <v>322</v>
      </c>
      <c r="D43" s="614">
        <v>5100</v>
      </c>
      <c r="E43" s="294">
        <f t="shared" si="0"/>
        <v>99966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99966</v>
      </c>
      <c r="L43" s="294">
        <v>0</v>
      </c>
      <c r="M43" s="294">
        <v>0</v>
      </c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  <c r="FW43" s="472"/>
      <c r="FX43" s="472"/>
      <c r="FY43" s="472"/>
      <c r="FZ43" s="472"/>
      <c r="GA43" s="472"/>
      <c r="GB43" s="472"/>
      <c r="GC43" s="472"/>
      <c r="GD43" s="472"/>
      <c r="GE43" s="472"/>
      <c r="GF43" s="472"/>
      <c r="GG43" s="472"/>
      <c r="GH43" s="472"/>
      <c r="GI43" s="472"/>
      <c r="GJ43" s="472"/>
      <c r="GK43" s="472"/>
      <c r="GL43" s="472"/>
      <c r="GM43" s="472"/>
      <c r="GN43" s="472"/>
      <c r="GO43" s="472"/>
      <c r="GP43" s="472"/>
      <c r="GQ43" s="472"/>
      <c r="GR43" s="472"/>
      <c r="GS43" s="472"/>
      <c r="GT43" s="472"/>
      <c r="GU43" s="472"/>
      <c r="GV43" s="472"/>
      <c r="GW43" s="472"/>
      <c r="GX43" s="472"/>
      <c r="GY43" s="472"/>
      <c r="GZ43" s="472"/>
      <c r="HA43" s="472"/>
      <c r="HB43" s="472"/>
      <c r="HC43" s="472"/>
      <c r="HD43" s="472"/>
      <c r="HE43" s="472"/>
      <c r="HF43" s="472"/>
      <c r="HG43" s="472"/>
      <c r="HH43" s="472"/>
      <c r="HI43" s="472"/>
      <c r="HJ43" s="472"/>
      <c r="HK43" s="472"/>
      <c r="HL43" s="472"/>
      <c r="HM43" s="472"/>
      <c r="HN43" s="472"/>
      <c r="HO43" s="472"/>
      <c r="HP43" s="472"/>
      <c r="HQ43" s="472"/>
      <c r="HR43" s="472"/>
      <c r="HS43" s="472"/>
      <c r="HT43" s="472"/>
      <c r="HU43" s="472"/>
      <c r="HV43" s="472"/>
      <c r="HW43" s="472"/>
      <c r="HX43" s="472"/>
      <c r="HY43" s="472"/>
      <c r="HZ43" s="472"/>
      <c r="IA43" s="472"/>
      <c r="IB43" s="472"/>
      <c r="IC43" s="472"/>
      <c r="ID43" s="472"/>
    </row>
    <row r="44" spans="1:238" ht="46.8" x14ac:dyDescent="0.3">
      <c r="A44" s="400" t="s">
        <v>1381</v>
      </c>
      <c r="B44" s="614">
        <v>1</v>
      </c>
      <c r="C44" s="614">
        <v>322</v>
      </c>
      <c r="D44" s="614">
        <v>5100</v>
      </c>
      <c r="E44" s="294">
        <f t="shared" si="0"/>
        <v>93593</v>
      </c>
      <c r="F44" s="294">
        <v>0</v>
      </c>
      <c r="G44" s="294">
        <v>0</v>
      </c>
      <c r="H44" s="294">
        <v>0</v>
      </c>
      <c r="I44" s="294">
        <v>0</v>
      </c>
      <c r="J44" s="294">
        <v>0</v>
      </c>
      <c r="K44" s="294">
        <v>93593</v>
      </c>
      <c r="L44" s="294">
        <v>0</v>
      </c>
      <c r="M44" s="294">
        <v>0</v>
      </c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  <c r="FW44" s="472"/>
      <c r="FX44" s="472"/>
      <c r="FY44" s="472"/>
      <c r="FZ44" s="472"/>
      <c r="GA44" s="472"/>
      <c r="GB44" s="472"/>
      <c r="GC44" s="472"/>
      <c r="GD44" s="472"/>
      <c r="GE44" s="472"/>
      <c r="GF44" s="472"/>
      <c r="GG44" s="472"/>
      <c r="GH44" s="472"/>
      <c r="GI44" s="472"/>
      <c r="GJ44" s="472"/>
      <c r="GK44" s="472"/>
      <c r="GL44" s="472"/>
      <c r="GM44" s="472"/>
      <c r="GN44" s="472"/>
      <c r="GO44" s="472"/>
      <c r="GP44" s="472"/>
      <c r="GQ44" s="472"/>
      <c r="GR44" s="472"/>
      <c r="GS44" s="472"/>
      <c r="GT44" s="472"/>
      <c r="GU44" s="472"/>
      <c r="GV44" s="472"/>
      <c r="GW44" s="472"/>
      <c r="GX44" s="472"/>
      <c r="GY44" s="472"/>
      <c r="GZ44" s="472"/>
      <c r="HA44" s="472"/>
      <c r="HB44" s="472"/>
      <c r="HC44" s="472"/>
      <c r="HD44" s="472"/>
      <c r="HE44" s="472"/>
      <c r="HF44" s="472"/>
      <c r="HG44" s="472"/>
      <c r="HH44" s="472"/>
      <c r="HI44" s="472"/>
      <c r="HJ44" s="472"/>
      <c r="HK44" s="472"/>
      <c r="HL44" s="472"/>
      <c r="HM44" s="472"/>
      <c r="HN44" s="472"/>
      <c r="HO44" s="472"/>
      <c r="HP44" s="472"/>
      <c r="HQ44" s="472"/>
      <c r="HR44" s="472"/>
      <c r="HS44" s="472"/>
      <c r="HT44" s="472"/>
      <c r="HU44" s="472"/>
      <c r="HV44" s="472"/>
      <c r="HW44" s="472"/>
      <c r="HX44" s="472"/>
      <c r="HY44" s="472"/>
      <c r="HZ44" s="472"/>
      <c r="IA44" s="472"/>
      <c r="IB44" s="472"/>
      <c r="IC44" s="472"/>
      <c r="ID44" s="472"/>
    </row>
    <row r="45" spans="1:238" ht="31.2" x14ac:dyDescent="0.3">
      <c r="A45" s="400" t="s">
        <v>1382</v>
      </c>
      <c r="B45" s="614">
        <v>3</v>
      </c>
      <c r="C45" s="614">
        <v>324</v>
      </c>
      <c r="D45" s="614">
        <v>5100</v>
      </c>
      <c r="E45" s="294">
        <f t="shared" si="0"/>
        <v>219312</v>
      </c>
      <c r="F45" s="294">
        <v>0</v>
      </c>
      <c r="G45" s="294">
        <v>0</v>
      </c>
      <c r="H45" s="294">
        <v>0</v>
      </c>
      <c r="I45" s="294">
        <v>0</v>
      </c>
      <c r="J45" s="294">
        <v>0</v>
      </c>
      <c r="K45" s="294">
        <v>199312</v>
      </c>
      <c r="L45" s="294">
        <v>0</v>
      </c>
      <c r="M45" s="294">
        <v>20000</v>
      </c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  <c r="FW45" s="472"/>
      <c r="FX45" s="472"/>
      <c r="FY45" s="472"/>
      <c r="FZ45" s="472"/>
      <c r="GA45" s="472"/>
      <c r="GB45" s="472"/>
      <c r="GC45" s="472"/>
      <c r="GD45" s="472"/>
      <c r="GE45" s="472"/>
      <c r="GF45" s="472"/>
      <c r="GG45" s="472"/>
      <c r="GH45" s="472"/>
      <c r="GI45" s="472"/>
      <c r="GJ45" s="472"/>
      <c r="GK45" s="472"/>
      <c r="GL45" s="472"/>
      <c r="GM45" s="472"/>
      <c r="GN45" s="472"/>
      <c r="GO45" s="472"/>
      <c r="GP45" s="472"/>
      <c r="GQ45" s="472"/>
      <c r="GR45" s="472"/>
      <c r="GS45" s="472"/>
      <c r="GT45" s="472"/>
      <c r="GU45" s="472"/>
      <c r="GV45" s="472"/>
      <c r="GW45" s="472"/>
      <c r="GX45" s="472"/>
      <c r="GY45" s="472"/>
      <c r="GZ45" s="472"/>
      <c r="HA45" s="472"/>
      <c r="HB45" s="472"/>
      <c r="HC45" s="472"/>
      <c r="HD45" s="472"/>
      <c r="HE45" s="472"/>
      <c r="HF45" s="472"/>
      <c r="HG45" s="472"/>
      <c r="HH45" s="472"/>
      <c r="HI45" s="472"/>
      <c r="HJ45" s="472"/>
      <c r="HK45" s="472"/>
      <c r="HL45" s="472"/>
      <c r="HM45" s="472"/>
      <c r="HN45" s="472"/>
      <c r="HO45" s="472"/>
      <c r="HP45" s="472"/>
      <c r="HQ45" s="472"/>
      <c r="HR45" s="472"/>
      <c r="HS45" s="472"/>
      <c r="HT45" s="472"/>
      <c r="HU45" s="472"/>
      <c r="HV45" s="472"/>
      <c r="HW45" s="472"/>
      <c r="HX45" s="472"/>
      <c r="HY45" s="472"/>
      <c r="HZ45" s="472"/>
      <c r="IA45" s="472"/>
      <c r="IB45" s="472"/>
      <c r="IC45" s="472"/>
      <c r="ID45" s="472"/>
    </row>
    <row r="46" spans="1:238" ht="62.4" x14ac:dyDescent="0.3">
      <c r="A46" s="400" t="s">
        <v>1383</v>
      </c>
      <c r="B46" s="614" t="s">
        <v>1378</v>
      </c>
      <c r="C46" s="614">
        <v>322</v>
      </c>
      <c r="D46" s="614">
        <v>5100</v>
      </c>
      <c r="E46" s="294">
        <f t="shared" si="0"/>
        <v>1076096</v>
      </c>
      <c r="F46" s="294">
        <v>0</v>
      </c>
      <c r="G46" s="294">
        <v>0</v>
      </c>
      <c r="H46" s="294">
        <f>108786+114000</f>
        <v>222786</v>
      </c>
      <c r="I46" s="294">
        <v>0</v>
      </c>
      <c r="J46" s="294">
        <v>297275</v>
      </c>
      <c r="K46" s="294">
        <v>17769</v>
      </c>
      <c r="L46" s="294">
        <v>0</v>
      </c>
      <c r="M46" s="294">
        <f>647052-108786</f>
        <v>538266</v>
      </c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2"/>
      <c r="FF46" s="472"/>
      <c r="FG46" s="472"/>
      <c r="FH46" s="472"/>
      <c r="FI46" s="472"/>
      <c r="FJ46" s="472"/>
      <c r="FK46" s="472"/>
      <c r="FL46" s="472"/>
      <c r="FM46" s="472"/>
      <c r="FN46" s="472"/>
      <c r="FO46" s="472"/>
      <c r="FP46" s="472"/>
      <c r="FQ46" s="472"/>
      <c r="FR46" s="472"/>
      <c r="FS46" s="472"/>
      <c r="FT46" s="472"/>
      <c r="FU46" s="472"/>
      <c r="FV46" s="472"/>
      <c r="FW46" s="472"/>
      <c r="FX46" s="472"/>
      <c r="FY46" s="472"/>
      <c r="FZ46" s="472"/>
      <c r="GA46" s="472"/>
      <c r="GB46" s="472"/>
      <c r="GC46" s="472"/>
      <c r="GD46" s="472"/>
      <c r="GE46" s="472"/>
      <c r="GF46" s="472"/>
      <c r="GG46" s="472"/>
      <c r="GH46" s="472"/>
      <c r="GI46" s="472"/>
      <c r="GJ46" s="472"/>
      <c r="GK46" s="472"/>
      <c r="GL46" s="472"/>
      <c r="GM46" s="472"/>
      <c r="GN46" s="472"/>
      <c r="GO46" s="472"/>
      <c r="GP46" s="472"/>
      <c r="GQ46" s="472"/>
      <c r="GR46" s="472"/>
      <c r="GS46" s="472"/>
      <c r="GT46" s="472"/>
      <c r="GU46" s="472"/>
      <c r="GV46" s="472"/>
      <c r="GW46" s="472"/>
      <c r="GX46" s="472"/>
      <c r="GY46" s="472"/>
      <c r="GZ46" s="472"/>
      <c r="HA46" s="472"/>
      <c r="HB46" s="472"/>
      <c r="HC46" s="472"/>
      <c r="HD46" s="472"/>
      <c r="HE46" s="472"/>
      <c r="HF46" s="472"/>
      <c r="HG46" s="472"/>
      <c r="HH46" s="472"/>
      <c r="HI46" s="472"/>
      <c r="HJ46" s="472"/>
      <c r="HK46" s="472"/>
      <c r="HL46" s="472"/>
      <c r="HM46" s="472"/>
      <c r="HN46" s="472"/>
      <c r="HO46" s="472"/>
      <c r="HP46" s="472"/>
      <c r="HQ46" s="472"/>
      <c r="HR46" s="472"/>
      <c r="HS46" s="472"/>
      <c r="HT46" s="472"/>
      <c r="HU46" s="472"/>
      <c r="HV46" s="472"/>
      <c r="HW46" s="472"/>
      <c r="HX46" s="472"/>
      <c r="HY46" s="472"/>
      <c r="HZ46" s="472"/>
      <c r="IA46" s="472"/>
      <c r="IB46" s="472"/>
      <c r="IC46" s="472"/>
      <c r="ID46" s="472"/>
    </row>
    <row r="47" spans="1:238" ht="31.2" x14ac:dyDescent="0.3">
      <c r="A47" s="400" t="s">
        <v>1384</v>
      </c>
      <c r="B47" s="614">
        <v>1</v>
      </c>
      <c r="C47" s="614">
        <v>322</v>
      </c>
      <c r="D47" s="614">
        <v>5100</v>
      </c>
      <c r="E47" s="294">
        <f t="shared" si="0"/>
        <v>53910</v>
      </c>
      <c r="F47" s="294">
        <v>0</v>
      </c>
      <c r="G47" s="294">
        <v>0</v>
      </c>
      <c r="H47" s="294">
        <v>13500</v>
      </c>
      <c r="I47" s="294">
        <v>0</v>
      </c>
      <c r="J47" s="294">
        <v>40410</v>
      </c>
      <c r="K47" s="294">
        <v>0</v>
      </c>
      <c r="L47" s="294">
        <v>0</v>
      </c>
      <c r="M47" s="294">
        <v>0</v>
      </c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2"/>
      <c r="CL47" s="472"/>
      <c r="CM47" s="472"/>
      <c r="CN47" s="472"/>
      <c r="CO47" s="472"/>
      <c r="CP47" s="472"/>
      <c r="CQ47" s="472"/>
      <c r="CR47" s="472"/>
      <c r="CS47" s="472"/>
      <c r="CT47" s="472"/>
      <c r="CU47" s="472"/>
      <c r="CV47" s="472"/>
      <c r="CW47" s="472"/>
      <c r="CX47" s="472"/>
      <c r="CY47" s="472"/>
      <c r="CZ47" s="472"/>
      <c r="DA47" s="472"/>
      <c r="DB47" s="472"/>
      <c r="DC47" s="472"/>
      <c r="DD47" s="472"/>
      <c r="DE47" s="472"/>
      <c r="DF47" s="472"/>
      <c r="DG47" s="472"/>
      <c r="DH47" s="472"/>
      <c r="DI47" s="472"/>
      <c r="DJ47" s="472"/>
      <c r="DK47" s="472"/>
      <c r="DL47" s="472"/>
      <c r="DM47" s="472"/>
      <c r="DN47" s="472"/>
      <c r="DO47" s="472"/>
      <c r="DP47" s="472"/>
      <c r="DQ47" s="472"/>
      <c r="DR47" s="472"/>
      <c r="DS47" s="472"/>
      <c r="DT47" s="472"/>
      <c r="DU47" s="472"/>
      <c r="DV47" s="472"/>
      <c r="DW47" s="472"/>
      <c r="DX47" s="472"/>
      <c r="DY47" s="472"/>
      <c r="DZ47" s="472"/>
      <c r="EA47" s="472"/>
      <c r="EB47" s="472"/>
      <c r="EC47" s="472"/>
      <c r="ED47" s="472"/>
      <c r="EE47" s="472"/>
      <c r="EF47" s="472"/>
      <c r="EG47" s="472"/>
      <c r="EH47" s="472"/>
      <c r="EI47" s="472"/>
      <c r="EJ47" s="472"/>
      <c r="EK47" s="472"/>
      <c r="EL47" s="472"/>
      <c r="EM47" s="472"/>
      <c r="EN47" s="472"/>
      <c r="EO47" s="472"/>
      <c r="EP47" s="472"/>
      <c r="EQ47" s="472"/>
      <c r="ER47" s="472"/>
      <c r="ES47" s="472"/>
      <c r="ET47" s="472"/>
      <c r="EU47" s="472"/>
      <c r="EV47" s="472"/>
      <c r="EW47" s="472"/>
      <c r="EX47" s="472"/>
      <c r="EY47" s="472"/>
      <c r="EZ47" s="472"/>
      <c r="FA47" s="472"/>
      <c r="FB47" s="472"/>
      <c r="FC47" s="472"/>
      <c r="FD47" s="472"/>
      <c r="FE47" s="472"/>
      <c r="FF47" s="472"/>
      <c r="FG47" s="472"/>
      <c r="FH47" s="472"/>
      <c r="FI47" s="472"/>
      <c r="FJ47" s="472"/>
      <c r="FK47" s="472"/>
      <c r="FL47" s="472"/>
      <c r="FM47" s="472"/>
      <c r="FN47" s="472"/>
      <c r="FO47" s="472"/>
      <c r="FP47" s="472"/>
      <c r="FQ47" s="472"/>
      <c r="FR47" s="472"/>
      <c r="FS47" s="472"/>
      <c r="FT47" s="472"/>
      <c r="FU47" s="472"/>
      <c r="FV47" s="472"/>
      <c r="FW47" s="472"/>
      <c r="FX47" s="472"/>
      <c r="FY47" s="472"/>
      <c r="FZ47" s="472"/>
      <c r="GA47" s="472"/>
      <c r="GB47" s="472"/>
      <c r="GC47" s="472"/>
      <c r="GD47" s="472"/>
      <c r="GE47" s="472"/>
      <c r="GF47" s="472"/>
      <c r="GG47" s="472"/>
      <c r="GH47" s="472"/>
      <c r="GI47" s="472"/>
      <c r="GJ47" s="472"/>
      <c r="GK47" s="472"/>
      <c r="GL47" s="472"/>
      <c r="GM47" s="472"/>
      <c r="GN47" s="472"/>
      <c r="GO47" s="472"/>
      <c r="GP47" s="472"/>
      <c r="GQ47" s="472"/>
      <c r="GR47" s="472"/>
      <c r="GS47" s="472"/>
      <c r="GT47" s="472"/>
      <c r="GU47" s="472"/>
      <c r="GV47" s="472"/>
      <c r="GW47" s="472"/>
      <c r="GX47" s="472"/>
      <c r="GY47" s="472"/>
      <c r="GZ47" s="472"/>
      <c r="HA47" s="472"/>
      <c r="HB47" s="472"/>
      <c r="HC47" s="472"/>
      <c r="HD47" s="472"/>
      <c r="HE47" s="472"/>
      <c r="HF47" s="472"/>
      <c r="HG47" s="472"/>
      <c r="HH47" s="472"/>
      <c r="HI47" s="472"/>
      <c r="HJ47" s="472"/>
      <c r="HK47" s="472"/>
      <c r="HL47" s="472"/>
      <c r="HM47" s="472"/>
      <c r="HN47" s="472"/>
      <c r="HO47" s="472"/>
      <c r="HP47" s="472"/>
      <c r="HQ47" s="472"/>
      <c r="HR47" s="472"/>
      <c r="HS47" s="472"/>
      <c r="HT47" s="472"/>
      <c r="HU47" s="472"/>
      <c r="HV47" s="472"/>
      <c r="HW47" s="472"/>
      <c r="HX47" s="472"/>
      <c r="HY47" s="472"/>
      <c r="HZ47" s="472"/>
      <c r="IA47" s="472"/>
      <c r="IB47" s="472"/>
      <c r="IC47" s="472"/>
      <c r="ID47" s="472"/>
    </row>
    <row r="48" spans="1:238" x14ac:dyDescent="0.3">
      <c r="A48" s="397" t="s">
        <v>1195</v>
      </c>
      <c r="B48" s="611"/>
      <c r="C48" s="611"/>
      <c r="D48" s="614">
        <v>5100</v>
      </c>
      <c r="E48" s="291">
        <f t="shared" si="0"/>
        <v>832917</v>
      </c>
      <c r="F48" s="291">
        <f t="shared" ref="F48:M48" si="9">SUM(F49)</f>
        <v>0</v>
      </c>
      <c r="G48" s="291">
        <f t="shared" si="9"/>
        <v>0</v>
      </c>
      <c r="H48" s="291">
        <f t="shared" si="9"/>
        <v>0</v>
      </c>
      <c r="I48" s="291">
        <f t="shared" si="9"/>
        <v>0</v>
      </c>
      <c r="J48" s="291">
        <f t="shared" si="9"/>
        <v>797917</v>
      </c>
      <c r="K48" s="291">
        <f t="shared" si="9"/>
        <v>0</v>
      </c>
      <c r="L48" s="291">
        <f t="shared" si="9"/>
        <v>0</v>
      </c>
      <c r="M48" s="291">
        <f t="shared" si="9"/>
        <v>35000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472"/>
      <c r="FQ48" s="472"/>
      <c r="FR48" s="472"/>
      <c r="FS48" s="472"/>
      <c r="FT48" s="472"/>
      <c r="FU48" s="472"/>
      <c r="FV48" s="472"/>
      <c r="FW48" s="472"/>
      <c r="FX48" s="472"/>
      <c r="FY48" s="472"/>
      <c r="FZ48" s="472"/>
      <c r="GA48" s="472"/>
      <c r="GB48" s="472"/>
      <c r="GC48" s="472"/>
      <c r="GD48" s="472"/>
      <c r="GE48" s="472"/>
      <c r="GF48" s="472"/>
      <c r="GG48" s="472"/>
      <c r="GH48" s="472"/>
      <c r="GI48" s="472"/>
      <c r="GJ48" s="472"/>
      <c r="GK48" s="472"/>
      <c r="GL48" s="472"/>
      <c r="GM48" s="472"/>
      <c r="GN48" s="472"/>
      <c r="GO48" s="472"/>
      <c r="GP48" s="472"/>
      <c r="GQ48" s="472"/>
      <c r="GR48" s="472"/>
      <c r="GS48" s="472"/>
      <c r="GT48" s="472"/>
      <c r="GU48" s="472"/>
      <c r="GV48" s="472"/>
      <c r="GW48" s="472"/>
      <c r="GX48" s="472"/>
      <c r="GY48" s="472"/>
      <c r="GZ48" s="472"/>
      <c r="HA48" s="472"/>
      <c r="HB48" s="472"/>
      <c r="HC48" s="472"/>
      <c r="HD48" s="472"/>
      <c r="HE48" s="472"/>
      <c r="HF48" s="472"/>
      <c r="HG48" s="472"/>
      <c r="HH48" s="472"/>
      <c r="HI48" s="472"/>
      <c r="HJ48" s="472"/>
      <c r="HK48" s="472"/>
      <c r="HL48" s="472"/>
      <c r="HM48" s="472"/>
      <c r="HN48" s="472"/>
      <c r="HO48" s="472"/>
      <c r="HP48" s="472"/>
      <c r="HQ48" s="472"/>
      <c r="HR48" s="472"/>
      <c r="HS48" s="472"/>
      <c r="HT48" s="472"/>
      <c r="HU48" s="472"/>
      <c r="HV48" s="472"/>
      <c r="HW48" s="472"/>
      <c r="HX48" s="472"/>
      <c r="HY48" s="472"/>
      <c r="HZ48" s="472"/>
      <c r="IA48" s="472"/>
      <c r="IB48" s="472"/>
      <c r="IC48" s="472"/>
      <c r="ID48" s="472"/>
    </row>
    <row r="49" spans="1:238" x14ac:dyDescent="0.3">
      <c r="A49" s="397" t="s">
        <v>1183</v>
      </c>
      <c r="B49" s="611"/>
      <c r="C49" s="611"/>
      <c r="D49" s="614">
        <v>5100</v>
      </c>
      <c r="E49" s="291">
        <f t="shared" si="0"/>
        <v>832917</v>
      </c>
      <c r="F49" s="291">
        <f t="shared" ref="F49:M49" si="10">SUM(F50:F59)</f>
        <v>0</v>
      </c>
      <c r="G49" s="291">
        <f t="shared" si="10"/>
        <v>0</v>
      </c>
      <c r="H49" s="291">
        <f t="shared" si="10"/>
        <v>0</v>
      </c>
      <c r="I49" s="291">
        <f t="shared" si="10"/>
        <v>0</v>
      </c>
      <c r="J49" s="291">
        <f t="shared" si="10"/>
        <v>797917</v>
      </c>
      <c r="K49" s="291">
        <f t="shared" si="10"/>
        <v>0</v>
      </c>
      <c r="L49" s="291">
        <f t="shared" si="10"/>
        <v>0</v>
      </c>
      <c r="M49" s="291">
        <f t="shared" si="10"/>
        <v>35000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</row>
    <row r="50" spans="1:238" x14ac:dyDescent="0.3">
      <c r="A50" s="296" t="s">
        <v>1196</v>
      </c>
      <c r="B50" s="614">
        <v>1</v>
      </c>
      <c r="C50" s="614">
        <v>469</v>
      </c>
      <c r="D50" s="614">
        <v>5100</v>
      </c>
      <c r="E50" s="294">
        <f t="shared" si="0"/>
        <v>218000</v>
      </c>
      <c r="F50" s="294">
        <v>0</v>
      </c>
      <c r="G50" s="294">
        <v>0</v>
      </c>
      <c r="H50" s="294">
        <v>0</v>
      </c>
      <c r="I50" s="294">
        <v>0</v>
      </c>
      <c r="J50" s="294">
        <f>183000</f>
        <v>183000</v>
      </c>
      <c r="K50" s="294">
        <v>0</v>
      </c>
      <c r="L50" s="294">
        <v>0</v>
      </c>
      <c r="M50" s="294">
        <f>218000-183000</f>
        <v>35000</v>
      </c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2"/>
      <c r="FF50" s="472"/>
      <c r="FG50" s="472"/>
      <c r="FH50" s="472"/>
      <c r="FI50" s="472"/>
      <c r="FJ50" s="472"/>
      <c r="FK50" s="472"/>
      <c r="FL50" s="472"/>
      <c r="FM50" s="472"/>
      <c r="FN50" s="472"/>
      <c r="FO50" s="472"/>
      <c r="FP50" s="472"/>
      <c r="FQ50" s="472"/>
      <c r="FR50" s="472"/>
      <c r="FS50" s="472"/>
      <c r="FT50" s="472"/>
      <c r="FU50" s="472"/>
      <c r="FV50" s="472"/>
      <c r="FW50" s="472"/>
      <c r="FX50" s="472"/>
      <c r="FY50" s="472"/>
      <c r="FZ50" s="472"/>
      <c r="GA50" s="472"/>
      <c r="GB50" s="472"/>
      <c r="GC50" s="472"/>
      <c r="GD50" s="472"/>
      <c r="GE50" s="472"/>
      <c r="GF50" s="472"/>
      <c r="GG50" s="472"/>
      <c r="GH50" s="472"/>
      <c r="GI50" s="472"/>
      <c r="GJ50" s="472"/>
      <c r="GK50" s="472"/>
      <c r="GL50" s="472"/>
      <c r="GM50" s="472"/>
      <c r="GN50" s="472"/>
      <c r="GO50" s="472"/>
      <c r="GP50" s="472"/>
      <c r="GQ50" s="472"/>
      <c r="GR50" s="472"/>
      <c r="GS50" s="472"/>
      <c r="GT50" s="472"/>
      <c r="GU50" s="472"/>
      <c r="GV50" s="472"/>
      <c r="GW50" s="472"/>
      <c r="GX50" s="472"/>
      <c r="GY50" s="472"/>
      <c r="GZ50" s="472"/>
      <c r="HA50" s="472"/>
      <c r="HB50" s="472"/>
      <c r="HC50" s="472"/>
      <c r="HD50" s="472"/>
      <c r="HE50" s="472"/>
      <c r="HF50" s="472"/>
      <c r="HG50" s="472"/>
      <c r="HH50" s="472"/>
      <c r="HI50" s="472"/>
      <c r="HJ50" s="472"/>
      <c r="HK50" s="472"/>
      <c r="HL50" s="472"/>
      <c r="HM50" s="472"/>
      <c r="HN50" s="472"/>
      <c r="HO50" s="472"/>
      <c r="HP50" s="472"/>
      <c r="HQ50" s="472"/>
      <c r="HR50" s="472"/>
      <c r="HS50" s="472"/>
      <c r="HT50" s="472"/>
      <c r="HU50" s="472"/>
      <c r="HV50" s="472"/>
      <c r="HW50" s="472"/>
      <c r="HX50" s="472"/>
      <c r="HY50" s="472"/>
      <c r="HZ50" s="472"/>
      <c r="IA50" s="472"/>
      <c r="IB50" s="472"/>
      <c r="IC50" s="472"/>
      <c r="ID50" s="472"/>
    </row>
    <row r="51" spans="1:238" ht="31.2" x14ac:dyDescent="0.3">
      <c r="A51" s="296" t="s">
        <v>1385</v>
      </c>
      <c r="B51" s="614">
        <v>1</v>
      </c>
      <c r="C51" s="614">
        <v>431</v>
      </c>
      <c r="D51" s="614">
        <v>5100</v>
      </c>
      <c r="E51" s="294">
        <f t="shared" si="0"/>
        <v>38676</v>
      </c>
      <c r="F51" s="294">
        <v>0</v>
      </c>
      <c r="G51" s="294">
        <v>0</v>
      </c>
      <c r="H51" s="294"/>
      <c r="I51" s="294">
        <v>0</v>
      </c>
      <c r="J51" s="294">
        <v>38676</v>
      </c>
      <c r="K51" s="294">
        <v>0</v>
      </c>
      <c r="L51" s="294">
        <v>0</v>
      </c>
      <c r="M51" s="294">
        <v>0</v>
      </c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2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2"/>
      <c r="DX51" s="472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/>
      <c r="EN51" s="472"/>
      <c r="EO51" s="472"/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2"/>
      <c r="FD51" s="472"/>
      <c r="FE51" s="472"/>
      <c r="FF51" s="472"/>
      <c r="FG51" s="472"/>
      <c r="FH51" s="472"/>
      <c r="FI51" s="472"/>
      <c r="FJ51" s="472"/>
      <c r="FK51" s="472"/>
      <c r="FL51" s="472"/>
      <c r="FM51" s="472"/>
      <c r="FN51" s="472"/>
      <c r="FO51" s="472"/>
      <c r="FP51" s="472"/>
      <c r="FQ51" s="472"/>
      <c r="FR51" s="472"/>
      <c r="FS51" s="472"/>
      <c r="FT51" s="472"/>
      <c r="FU51" s="472"/>
      <c r="FV51" s="472"/>
      <c r="FW51" s="472"/>
      <c r="FX51" s="472"/>
      <c r="FY51" s="472"/>
      <c r="FZ51" s="472"/>
      <c r="GA51" s="472"/>
      <c r="GB51" s="472"/>
      <c r="GC51" s="472"/>
      <c r="GD51" s="472"/>
      <c r="GE51" s="472"/>
      <c r="GF51" s="472"/>
      <c r="GG51" s="472"/>
      <c r="GH51" s="472"/>
      <c r="GI51" s="472"/>
      <c r="GJ51" s="472"/>
      <c r="GK51" s="472"/>
      <c r="GL51" s="472"/>
      <c r="GM51" s="472"/>
      <c r="GN51" s="472"/>
      <c r="GO51" s="472"/>
      <c r="GP51" s="472"/>
      <c r="GQ51" s="472"/>
      <c r="GR51" s="472"/>
      <c r="GS51" s="472"/>
      <c r="GT51" s="472"/>
      <c r="GU51" s="472"/>
      <c r="GV51" s="472"/>
      <c r="GW51" s="472"/>
      <c r="GX51" s="472"/>
      <c r="GY51" s="472"/>
      <c r="GZ51" s="472"/>
      <c r="HA51" s="472"/>
      <c r="HB51" s="472"/>
      <c r="HC51" s="472"/>
      <c r="HD51" s="472"/>
      <c r="HE51" s="472"/>
      <c r="HF51" s="472"/>
      <c r="HG51" s="472"/>
      <c r="HH51" s="472"/>
      <c r="HI51" s="472"/>
      <c r="HJ51" s="472"/>
      <c r="HK51" s="472"/>
      <c r="HL51" s="472"/>
      <c r="HM51" s="472"/>
      <c r="HN51" s="472"/>
      <c r="HO51" s="472"/>
      <c r="HP51" s="472"/>
      <c r="HQ51" s="472"/>
      <c r="HR51" s="472"/>
      <c r="HS51" s="472"/>
      <c r="HT51" s="472"/>
      <c r="HU51" s="472"/>
      <c r="HV51" s="472"/>
      <c r="HW51" s="472"/>
      <c r="HX51" s="472"/>
      <c r="HY51" s="472"/>
      <c r="HZ51" s="472"/>
      <c r="IA51" s="472"/>
      <c r="IB51" s="472"/>
      <c r="IC51" s="472"/>
      <c r="ID51" s="472"/>
    </row>
    <row r="52" spans="1:238" ht="31.2" x14ac:dyDescent="0.3">
      <c r="A52" s="296" t="s">
        <v>1386</v>
      </c>
      <c r="B52" s="614">
        <v>1</v>
      </c>
      <c r="C52" s="614">
        <v>431</v>
      </c>
      <c r="D52" s="614">
        <v>5100</v>
      </c>
      <c r="E52" s="294">
        <f t="shared" si="0"/>
        <v>17746</v>
      </c>
      <c r="F52" s="294">
        <v>0</v>
      </c>
      <c r="G52" s="294">
        <v>0</v>
      </c>
      <c r="H52" s="294"/>
      <c r="I52" s="294">
        <v>0</v>
      </c>
      <c r="J52" s="294">
        <v>17746</v>
      </c>
      <c r="K52" s="294">
        <v>0</v>
      </c>
      <c r="L52" s="294">
        <v>0</v>
      </c>
      <c r="M52" s="294">
        <v>0</v>
      </c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/>
      <c r="CX52" s="472"/>
      <c r="CY52" s="472"/>
      <c r="CZ52" s="472"/>
      <c r="DA52" s="472"/>
      <c r="DB52" s="472"/>
      <c r="DC52" s="472"/>
      <c r="DD52" s="472"/>
      <c r="DE52" s="472"/>
      <c r="DF52" s="472"/>
      <c r="DG52" s="472"/>
      <c r="DH52" s="472"/>
      <c r="DI52" s="472"/>
      <c r="DJ52" s="472"/>
      <c r="DK52" s="472"/>
      <c r="DL52" s="472"/>
      <c r="DM52" s="472"/>
      <c r="DN52" s="472"/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2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2"/>
      <c r="ET52" s="472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2"/>
      <c r="FR52" s="472"/>
      <c r="FS52" s="472"/>
      <c r="FT52" s="472"/>
      <c r="FU52" s="472"/>
      <c r="FV52" s="472"/>
      <c r="FW52" s="472"/>
      <c r="FX52" s="472"/>
      <c r="FY52" s="472"/>
      <c r="FZ52" s="472"/>
      <c r="GA52" s="472"/>
      <c r="GB52" s="472"/>
      <c r="GC52" s="472"/>
      <c r="GD52" s="472"/>
      <c r="GE52" s="472"/>
      <c r="GF52" s="472"/>
      <c r="GG52" s="472"/>
      <c r="GH52" s="472"/>
      <c r="GI52" s="472"/>
      <c r="GJ52" s="472"/>
      <c r="GK52" s="472"/>
      <c r="GL52" s="472"/>
      <c r="GM52" s="472"/>
      <c r="GN52" s="472"/>
      <c r="GO52" s="472"/>
      <c r="GP52" s="472"/>
      <c r="GQ52" s="472"/>
      <c r="GR52" s="472"/>
      <c r="GS52" s="472"/>
      <c r="GT52" s="472"/>
      <c r="GU52" s="472"/>
      <c r="GV52" s="472"/>
      <c r="GW52" s="472"/>
      <c r="GX52" s="472"/>
      <c r="GY52" s="472"/>
      <c r="GZ52" s="472"/>
      <c r="HA52" s="472"/>
      <c r="HB52" s="472"/>
      <c r="HC52" s="472"/>
      <c r="HD52" s="472"/>
      <c r="HE52" s="472"/>
      <c r="HF52" s="472"/>
      <c r="HG52" s="472"/>
      <c r="HH52" s="472"/>
      <c r="HI52" s="472"/>
      <c r="HJ52" s="472"/>
      <c r="HK52" s="472"/>
      <c r="HL52" s="472"/>
      <c r="HM52" s="472"/>
      <c r="HN52" s="472"/>
      <c r="HO52" s="472"/>
      <c r="HP52" s="472"/>
      <c r="HQ52" s="472"/>
      <c r="HR52" s="472"/>
      <c r="HS52" s="472"/>
      <c r="HT52" s="472"/>
      <c r="HU52" s="472"/>
      <c r="HV52" s="472"/>
      <c r="HW52" s="472"/>
      <c r="HX52" s="472"/>
      <c r="HY52" s="472"/>
      <c r="HZ52" s="472"/>
      <c r="IA52" s="472"/>
      <c r="IB52" s="472"/>
      <c r="IC52" s="472"/>
      <c r="ID52" s="472"/>
    </row>
    <row r="53" spans="1:238" ht="31.2" x14ac:dyDescent="0.3">
      <c r="A53" s="296" t="s">
        <v>1387</v>
      </c>
      <c r="B53" s="614">
        <v>1</v>
      </c>
      <c r="C53" s="614">
        <v>431</v>
      </c>
      <c r="D53" s="614">
        <v>5100</v>
      </c>
      <c r="E53" s="294">
        <f t="shared" si="0"/>
        <v>11677</v>
      </c>
      <c r="F53" s="294">
        <v>0</v>
      </c>
      <c r="G53" s="294">
        <v>0</v>
      </c>
      <c r="H53" s="294"/>
      <c r="I53" s="294">
        <v>0</v>
      </c>
      <c r="J53" s="294">
        <v>11677</v>
      </c>
      <c r="K53" s="294">
        <v>0</v>
      </c>
      <c r="L53" s="294">
        <v>0</v>
      </c>
      <c r="M53" s="294">
        <v>0</v>
      </c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2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2"/>
      <c r="FF53" s="472"/>
      <c r="FG53" s="472"/>
      <c r="FH53" s="472"/>
      <c r="FI53" s="472"/>
      <c r="FJ53" s="472"/>
      <c r="FK53" s="472"/>
      <c r="FL53" s="472"/>
      <c r="FM53" s="472"/>
      <c r="FN53" s="472"/>
      <c r="FO53" s="472"/>
      <c r="FP53" s="472"/>
      <c r="FQ53" s="472"/>
      <c r="FR53" s="472"/>
      <c r="FS53" s="472"/>
      <c r="FT53" s="472"/>
      <c r="FU53" s="472"/>
      <c r="FV53" s="472"/>
      <c r="FW53" s="472"/>
      <c r="FX53" s="472"/>
      <c r="FY53" s="472"/>
      <c r="FZ53" s="472"/>
      <c r="GA53" s="472"/>
      <c r="GB53" s="472"/>
      <c r="GC53" s="472"/>
      <c r="GD53" s="472"/>
      <c r="GE53" s="472"/>
      <c r="GF53" s="472"/>
      <c r="GG53" s="472"/>
      <c r="GH53" s="472"/>
      <c r="GI53" s="472"/>
      <c r="GJ53" s="472"/>
      <c r="GK53" s="472"/>
      <c r="GL53" s="472"/>
      <c r="GM53" s="472"/>
      <c r="GN53" s="472"/>
      <c r="GO53" s="472"/>
      <c r="GP53" s="472"/>
      <c r="GQ53" s="472"/>
      <c r="GR53" s="472"/>
      <c r="GS53" s="472"/>
      <c r="GT53" s="472"/>
      <c r="GU53" s="472"/>
      <c r="GV53" s="472"/>
      <c r="GW53" s="472"/>
      <c r="GX53" s="472"/>
      <c r="GY53" s="472"/>
      <c r="GZ53" s="472"/>
      <c r="HA53" s="472"/>
      <c r="HB53" s="472"/>
      <c r="HC53" s="472"/>
      <c r="HD53" s="472"/>
      <c r="HE53" s="472"/>
      <c r="HF53" s="472"/>
      <c r="HG53" s="472"/>
      <c r="HH53" s="472"/>
      <c r="HI53" s="472"/>
      <c r="HJ53" s="472"/>
      <c r="HK53" s="472"/>
      <c r="HL53" s="472"/>
      <c r="HM53" s="472"/>
      <c r="HN53" s="472"/>
      <c r="HO53" s="472"/>
      <c r="HP53" s="472"/>
      <c r="HQ53" s="472"/>
      <c r="HR53" s="472"/>
      <c r="HS53" s="472"/>
      <c r="HT53" s="472"/>
      <c r="HU53" s="472"/>
      <c r="HV53" s="472"/>
      <c r="HW53" s="472"/>
      <c r="HX53" s="472"/>
      <c r="HY53" s="472"/>
      <c r="HZ53" s="472"/>
      <c r="IA53" s="472"/>
      <c r="IB53" s="472"/>
      <c r="IC53" s="472"/>
      <c r="ID53" s="472"/>
    </row>
    <row r="54" spans="1:238" ht="31.2" x14ac:dyDescent="0.3">
      <c r="A54" s="296" t="s">
        <v>1388</v>
      </c>
      <c r="B54" s="614">
        <v>1</v>
      </c>
      <c r="C54" s="614">
        <v>431</v>
      </c>
      <c r="D54" s="614">
        <v>5100</v>
      </c>
      <c r="E54" s="294">
        <f t="shared" si="0"/>
        <v>22787</v>
      </c>
      <c r="F54" s="294">
        <v>0</v>
      </c>
      <c r="G54" s="294">
        <v>0</v>
      </c>
      <c r="H54" s="294"/>
      <c r="I54" s="294">
        <v>0</v>
      </c>
      <c r="J54" s="294">
        <v>22787</v>
      </c>
      <c r="K54" s="294">
        <v>0</v>
      </c>
      <c r="L54" s="294">
        <v>0</v>
      </c>
      <c r="M54" s="294">
        <v>0</v>
      </c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/>
      <c r="CX54" s="472"/>
      <c r="CY54" s="472"/>
      <c r="CZ54" s="472"/>
      <c r="DA54" s="472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  <c r="DM54" s="472"/>
      <c r="DN54" s="472"/>
      <c r="DO54" s="472"/>
      <c r="DP54" s="472"/>
      <c r="DQ54" s="472"/>
      <c r="DR54" s="472"/>
      <c r="DS54" s="472"/>
      <c r="DT54" s="472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2"/>
      <c r="EF54" s="472"/>
      <c r="EG54" s="472"/>
      <c r="EH54" s="472"/>
      <c r="EI54" s="472"/>
      <c r="EJ54" s="472"/>
      <c r="EK54" s="472"/>
      <c r="EL54" s="472"/>
      <c r="EM54" s="472"/>
      <c r="EN54" s="472"/>
      <c r="EO54" s="472"/>
      <c r="EP54" s="472"/>
      <c r="EQ54" s="472"/>
      <c r="ER54" s="472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2"/>
      <c r="FD54" s="472"/>
      <c r="FE54" s="472"/>
      <c r="FF54" s="472"/>
      <c r="FG54" s="472"/>
      <c r="FH54" s="472"/>
      <c r="FI54" s="472"/>
      <c r="FJ54" s="472"/>
      <c r="FK54" s="472"/>
      <c r="FL54" s="472"/>
      <c r="FM54" s="472"/>
      <c r="FN54" s="472"/>
      <c r="FO54" s="472"/>
      <c r="FP54" s="472"/>
      <c r="FQ54" s="472"/>
      <c r="FR54" s="472"/>
      <c r="FS54" s="472"/>
      <c r="FT54" s="472"/>
      <c r="FU54" s="472"/>
      <c r="FV54" s="472"/>
      <c r="FW54" s="472"/>
      <c r="FX54" s="472"/>
      <c r="FY54" s="472"/>
      <c r="FZ54" s="472"/>
      <c r="GA54" s="472"/>
      <c r="GB54" s="472"/>
      <c r="GC54" s="472"/>
      <c r="GD54" s="472"/>
      <c r="GE54" s="472"/>
      <c r="GF54" s="472"/>
      <c r="GG54" s="472"/>
      <c r="GH54" s="472"/>
      <c r="GI54" s="472"/>
      <c r="GJ54" s="472"/>
      <c r="GK54" s="472"/>
      <c r="GL54" s="472"/>
      <c r="GM54" s="472"/>
      <c r="GN54" s="472"/>
      <c r="GO54" s="472"/>
      <c r="GP54" s="472"/>
      <c r="GQ54" s="472"/>
      <c r="GR54" s="472"/>
      <c r="GS54" s="472"/>
      <c r="GT54" s="472"/>
      <c r="GU54" s="472"/>
      <c r="GV54" s="472"/>
      <c r="GW54" s="472"/>
      <c r="GX54" s="472"/>
      <c r="GY54" s="472"/>
      <c r="GZ54" s="472"/>
      <c r="HA54" s="472"/>
      <c r="HB54" s="472"/>
      <c r="HC54" s="472"/>
      <c r="HD54" s="472"/>
      <c r="HE54" s="472"/>
      <c r="HF54" s="472"/>
      <c r="HG54" s="472"/>
      <c r="HH54" s="472"/>
      <c r="HI54" s="472"/>
      <c r="HJ54" s="472"/>
      <c r="HK54" s="472"/>
      <c r="HL54" s="472"/>
      <c r="HM54" s="472"/>
      <c r="HN54" s="472"/>
      <c r="HO54" s="472"/>
      <c r="HP54" s="472"/>
      <c r="HQ54" s="472"/>
      <c r="HR54" s="472"/>
      <c r="HS54" s="472"/>
      <c r="HT54" s="472"/>
      <c r="HU54" s="472"/>
      <c r="HV54" s="472"/>
      <c r="HW54" s="472"/>
      <c r="HX54" s="472"/>
      <c r="HY54" s="472"/>
      <c r="HZ54" s="472"/>
      <c r="IA54" s="472"/>
      <c r="IB54" s="472"/>
      <c r="IC54" s="472"/>
      <c r="ID54" s="472"/>
    </row>
    <row r="55" spans="1:238" ht="46.8" x14ac:dyDescent="0.3">
      <c r="A55" s="296" t="s">
        <v>1389</v>
      </c>
      <c r="B55" s="614">
        <v>1</v>
      </c>
      <c r="C55" s="614">
        <v>431</v>
      </c>
      <c r="D55" s="614">
        <v>5100</v>
      </c>
      <c r="E55" s="294">
        <f t="shared" si="0"/>
        <v>12030</v>
      </c>
      <c r="F55" s="294">
        <v>0</v>
      </c>
      <c r="G55" s="294">
        <v>0</v>
      </c>
      <c r="H55" s="294"/>
      <c r="I55" s="294">
        <v>0</v>
      </c>
      <c r="J55" s="294">
        <v>12030</v>
      </c>
      <c r="K55" s="294">
        <v>0</v>
      </c>
      <c r="L55" s="294">
        <v>0</v>
      </c>
      <c r="M55" s="294">
        <v>0</v>
      </c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  <c r="BI55" s="472"/>
      <c r="BJ55" s="472"/>
      <c r="BK55" s="472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/>
      <c r="CO55" s="472"/>
      <c r="CP55" s="472"/>
      <c r="CQ55" s="472"/>
      <c r="CR55" s="472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2"/>
      <c r="DX55" s="472"/>
      <c r="DY55" s="472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/>
      <c r="EN55" s="472"/>
      <c r="EO55" s="472"/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2"/>
      <c r="FD55" s="472"/>
      <c r="FE55" s="472"/>
      <c r="FF55" s="472"/>
      <c r="FG55" s="472"/>
      <c r="FH55" s="472"/>
      <c r="FI55" s="472"/>
      <c r="FJ55" s="472"/>
      <c r="FK55" s="472"/>
      <c r="FL55" s="472"/>
      <c r="FM55" s="472"/>
      <c r="FN55" s="472"/>
      <c r="FO55" s="472"/>
      <c r="FP55" s="472"/>
      <c r="FQ55" s="472"/>
      <c r="FR55" s="472"/>
      <c r="FS55" s="472"/>
      <c r="FT55" s="472"/>
      <c r="FU55" s="472"/>
      <c r="FV55" s="472"/>
      <c r="FW55" s="472"/>
      <c r="FX55" s="472"/>
      <c r="FY55" s="472"/>
      <c r="FZ55" s="472"/>
      <c r="GA55" s="472"/>
      <c r="GB55" s="472"/>
      <c r="GC55" s="472"/>
      <c r="GD55" s="472"/>
      <c r="GE55" s="472"/>
      <c r="GF55" s="472"/>
      <c r="GG55" s="472"/>
      <c r="GH55" s="472"/>
      <c r="GI55" s="472"/>
      <c r="GJ55" s="472"/>
      <c r="GK55" s="472"/>
      <c r="GL55" s="472"/>
      <c r="GM55" s="472"/>
      <c r="GN55" s="472"/>
      <c r="GO55" s="472"/>
      <c r="GP55" s="472"/>
      <c r="GQ55" s="472"/>
      <c r="GR55" s="472"/>
      <c r="GS55" s="472"/>
      <c r="GT55" s="472"/>
      <c r="GU55" s="472"/>
      <c r="GV55" s="472"/>
      <c r="GW55" s="472"/>
      <c r="GX55" s="472"/>
      <c r="GY55" s="472"/>
      <c r="GZ55" s="472"/>
      <c r="HA55" s="472"/>
      <c r="HB55" s="472"/>
      <c r="HC55" s="472"/>
      <c r="HD55" s="472"/>
      <c r="HE55" s="472"/>
      <c r="HF55" s="472"/>
      <c r="HG55" s="472"/>
      <c r="HH55" s="472"/>
      <c r="HI55" s="472"/>
      <c r="HJ55" s="472"/>
      <c r="HK55" s="472"/>
      <c r="HL55" s="472"/>
      <c r="HM55" s="472"/>
      <c r="HN55" s="472"/>
      <c r="HO55" s="472"/>
      <c r="HP55" s="472"/>
      <c r="HQ55" s="472"/>
      <c r="HR55" s="472"/>
      <c r="HS55" s="472"/>
      <c r="HT55" s="472"/>
      <c r="HU55" s="472"/>
      <c r="HV55" s="472"/>
      <c r="HW55" s="472"/>
      <c r="HX55" s="472"/>
      <c r="HY55" s="472"/>
      <c r="HZ55" s="472"/>
      <c r="IA55" s="472"/>
      <c r="IB55" s="472"/>
      <c r="IC55" s="472"/>
      <c r="ID55" s="472"/>
    </row>
    <row r="56" spans="1:238" ht="31.2" x14ac:dyDescent="0.3">
      <c r="A56" s="296" t="s">
        <v>1390</v>
      </c>
      <c r="B56" s="614">
        <v>1</v>
      </c>
      <c r="C56" s="614">
        <v>437</v>
      </c>
      <c r="D56" s="614">
        <v>5100</v>
      </c>
      <c r="E56" s="294">
        <f t="shared" si="0"/>
        <v>15695</v>
      </c>
      <c r="F56" s="294">
        <v>0</v>
      </c>
      <c r="G56" s="294">
        <v>0</v>
      </c>
      <c r="H56" s="294"/>
      <c r="I56" s="294">
        <v>0</v>
      </c>
      <c r="J56" s="294">
        <v>15695</v>
      </c>
      <c r="K56" s="294">
        <v>0</v>
      </c>
      <c r="L56" s="294">
        <v>0</v>
      </c>
      <c r="M56" s="294">
        <v>0</v>
      </c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  <c r="BI56" s="472"/>
      <c r="BJ56" s="472"/>
      <c r="BK56" s="472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2"/>
      <c r="CR56" s="472"/>
      <c r="CS56" s="472"/>
      <c r="CT56" s="472"/>
      <c r="CU56" s="472"/>
      <c r="CV56" s="472"/>
      <c r="CW56" s="472"/>
      <c r="CX56" s="472"/>
      <c r="CY56" s="472"/>
      <c r="CZ56" s="472"/>
      <c r="DA56" s="472"/>
      <c r="DB56" s="472"/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2"/>
      <c r="DX56" s="472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2"/>
      <c r="FE56" s="472"/>
      <c r="FF56" s="472"/>
      <c r="FG56" s="472"/>
      <c r="FH56" s="472"/>
      <c r="FI56" s="472"/>
      <c r="FJ56" s="472"/>
      <c r="FK56" s="472"/>
      <c r="FL56" s="472"/>
      <c r="FM56" s="472"/>
      <c r="FN56" s="472"/>
      <c r="FO56" s="472"/>
      <c r="FP56" s="472"/>
      <c r="FQ56" s="472"/>
      <c r="FR56" s="472"/>
      <c r="FS56" s="472"/>
      <c r="FT56" s="472"/>
      <c r="FU56" s="472"/>
      <c r="FV56" s="472"/>
      <c r="FW56" s="472"/>
      <c r="FX56" s="472"/>
      <c r="FY56" s="472"/>
      <c r="FZ56" s="472"/>
      <c r="GA56" s="472"/>
      <c r="GB56" s="472"/>
      <c r="GC56" s="472"/>
      <c r="GD56" s="472"/>
      <c r="GE56" s="472"/>
      <c r="GF56" s="472"/>
      <c r="GG56" s="472"/>
      <c r="GH56" s="472"/>
      <c r="GI56" s="472"/>
      <c r="GJ56" s="472"/>
      <c r="GK56" s="472"/>
      <c r="GL56" s="472"/>
      <c r="GM56" s="472"/>
      <c r="GN56" s="472"/>
      <c r="GO56" s="472"/>
      <c r="GP56" s="472"/>
      <c r="GQ56" s="472"/>
      <c r="GR56" s="472"/>
      <c r="GS56" s="472"/>
      <c r="GT56" s="472"/>
      <c r="GU56" s="472"/>
      <c r="GV56" s="472"/>
      <c r="GW56" s="472"/>
      <c r="GX56" s="472"/>
      <c r="GY56" s="472"/>
      <c r="GZ56" s="472"/>
      <c r="HA56" s="472"/>
      <c r="HB56" s="472"/>
      <c r="HC56" s="472"/>
      <c r="HD56" s="472"/>
      <c r="HE56" s="472"/>
      <c r="HF56" s="472"/>
      <c r="HG56" s="472"/>
      <c r="HH56" s="472"/>
      <c r="HI56" s="472"/>
      <c r="HJ56" s="472"/>
      <c r="HK56" s="472"/>
      <c r="HL56" s="472"/>
      <c r="HM56" s="472"/>
      <c r="HN56" s="472"/>
      <c r="HO56" s="472"/>
      <c r="HP56" s="472"/>
      <c r="HQ56" s="472"/>
      <c r="HR56" s="472"/>
      <c r="HS56" s="472"/>
      <c r="HT56" s="472"/>
      <c r="HU56" s="472"/>
      <c r="HV56" s="472"/>
      <c r="HW56" s="472"/>
      <c r="HX56" s="472"/>
      <c r="HY56" s="472"/>
      <c r="HZ56" s="472"/>
      <c r="IA56" s="472"/>
      <c r="IB56" s="472"/>
      <c r="IC56" s="472"/>
      <c r="ID56" s="472"/>
    </row>
    <row r="57" spans="1:238" ht="46.8" x14ac:dyDescent="0.3">
      <c r="A57" s="296" t="s">
        <v>1391</v>
      </c>
      <c r="B57" s="614">
        <v>1</v>
      </c>
      <c r="C57" s="614">
        <v>431</v>
      </c>
      <c r="D57" s="614">
        <v>5100</v>
      </c>
      <c r="E57" s="294">
        <f t="shared" si="0"/>
        <v>16218</v>
      </c>
      <c r="F57" s="294">
        <v>0</v>
      </c>
      <c r="G57" s="294">
        <v>0</v>
      </c>
      <c r="H57" s="294"/>
      <c r="I57" s="294">
        <v>0</v>
      </c>
      <c r="J57" s="294">
        <v>16218</v>
      </c>
      <c r="K57" s="294">
        <v>0</v>
      </c>
      <c r="L57" s="294">
        <v>0</v>
      </c>
      <c r="M57" s="294">
        <v>0</v>
      </c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  <c r="BI57" s="472"/>
      <c r="BJ57" s="472"/>
      <c r="BK57" s="472"/>
      <c r="BL57" s="472"/>
      <c r="BM57" s="472"/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/>
      <c r="BZ57" s="472"/>
      <c r="CA57" s="472"/>
      <c r="CB57" s="472"/>
      <c r="CC57" s="472"/>
      <c r="CD57" s="472"/>
      <c r="CE57" s="472"/>
      <c r="CF57" s="472"/>
      <c r="CG57" s="472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2"/>
      <c r="CZ57" s="472"/>
      <c r="DA57" s="472"/>
      <c r="DB57" s="472"/>
      <c r="DC57" s="472"/>
      <c r="DD57" s="472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2"/>
      <c r="DV57" s="472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2"/>
      <c r="EH57" s="472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2"/>
      <c r="ET57" s="472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2"/>
      <c r="FF57" s="472"/>
      <c r="FG57" s="472"/>
      <c r="FH57" s="472"/>
      <c r="FI57" s="472"/>
      <c r="FJ57" s="472"/>
      <c r="FK57" s="472"/>
      <c r="FL57" s="472"/>
      <c r="FM57" s="472"/>
      <c r="FN57" s="472"/>
      <c r="FO57" s="472"/>
      <c r="FP57" s="472"/>
      <c r="FQ57" s="472"/>
      <c r="FR57" s="472"/>
      <c r="FS57" s="472"/>
      <c r="FT57" s="472"/>
      <c r="FU57" s="472"/>
      <c r="FV57" s="472"/>
      <c r="FW57" s="472"/>
      <c r="FX57" s="472"/>
      <c r="FY57" s="472"/>
      <c r="FZ57" s="472"/>
      <c r="GA57" s="472"/>
      <c r="GB57" s="472"/>
      <c r="GC57" s="472"/>
      <c r="GD57" s="472"/>
      <c r="GE57" s="472"/>
      <c r="GF57" s="472"/>
      <c r="GG57" s="472"/>
      <c r="GH57" s="472"/>
      <c r="GI57" s="472"/>
      <c r="GJ57" s="472"/>
      <c r="GK57" s="472"/>
      <c r="GL57" s="472"/>
      <c r="GM57" s="472"/>
      <c r="GN57" s="472"/>
      <c r="GO57" s="472"/>
      <c r="GP57" s="472"/>
      <c r="GQ57" s="472"/>
      <c r="GR57" s="472"/>
      <c r="GS57" s="472"/>
      <c r="GT57" s="472"/>
      <c r="GU57" s="472"/>
      <c r="GV57" s="472"/>
      <c r="GW57" s="472"/>
      <c r="GX57" s="472"/>
      <c r="GY57" s="472"/>
      <c r="GZ57" s="472"/>
      <c r="HA57" s="472"/>
      <c r="HB57" s="472"/>
      <c r="HC57" s="472"/>
      <c r="HD57" s="472"/>
      <c r="HE57" s="472"/>
      <c r="HF57" s="472"/>
      <c r="HG57" s="472"/>
      <c r="HH57" s="472"/>
      <c r="HI57" s="472"/>
      <c r="HJ57" s="472"/>
      <c r="HK57" s="472"/>
      <c r="HL57" s="472"/>
      <c r="HM57" s="472"/>
      <c r="HN57" s="472"/>
      <c r="HO57" s="472"/>
      <c r="HP57" s="472"/>
      <c r="HQ57" s="472"/>
      <c r="HR57" s="472"/>
      <c r="HS57" s="472"/>
      <c r="HT57" s="472"/>
      <c r="HU57" s="472"/>
      <c r="HV57" s="472"/>
      <c r="HW57" s="472"/>
      <c r="HX57" s="472"/>
      <c r="HY57" s="472"/>
      <c r="HZ57" s="472"/>
      <c r="IA57" s="472"/>
      <c r="IB57" s="472"/>
      <c r="IC57" s="472"/>
      <c r="ID57" s="472"/>
    </row>
    <row r="58" spans="1:238" x14ac:dyDescent="0.3">
      <c r="A58" s="296" t="s">
        <v>1392</v>
      </c>
      <c r="B58" s="614">
        <v>1</v>
      </c>
      <c r="C58" s="614">
        <v>431</v>
      </c>
      <c r="D58" s="614">
        <v>5100</v>
      </c>
      <c r="E58" s="294">
        <f t="shared" si="0"/>
        <v>357666</v>
      </c>
      <c r="F58" s="294">
        <v>0</v>
      </c>
      <c r="G58" s="294">
        <v>0</v>
      </c>
      <c r="H58" s="294"/>
      <c r="I58" s="294">
        <v>0</v>
      </c>
      <c r="J58" s="294">
        <f>135314+17352+205000</f>
        <v>357666</v>
      </c>
      <c r="K58" s="294">
        <v>0</v>
      </c>
      <c r="L58" s="294">
        <v>0</v>
      </c>
      <c r="M58" s="294">
        <v>0</v>
      </c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/>
      <c r="CX58" s="472"/>
      <c r="CY58" s="472"/>
      <c r="CZ58" s="472"/>
      <c r="DA58" s="472"/>
      <c r="DB58" s="472"/>
      <c r="DC58" s="472"/>
      <c r="DD58" s="472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2"/>
      <c r="DV58" s="472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2"/>
      <c r="EH58" s="472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2"/>
      <c r="ET58" s="472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2"/>
      <c r="FF58" s="472"/>
      <c r="FG58" s="472"/>
      <c r="FH58" s="472"/>
      <c r="FI58" s="472"/>
      <c r="FJ58" s="472"/>
      <c r="FK58" s="472"/>
      <c r="FL58" s="472"/>
      <c r="FM58" s="472"/>
      <c r="FN58" s="472"/>
      <c r="FO58" s="472"/>
      <c r="FP58" s="472"/>
      <c r="FQ58" s="472"/>
      <c r="FR58" s="472"/>
      <c r="FS58" s="472"/>
      <c r="FT58" s="472"/>
      <c r="FU58" s="472"/>
      <c r="FV58" s="472"/>
      <c r="FW58" s="472"/>
      <c r="FX58" s="472"/>
      <c r="FY58" s="472"/>
      <c r="FZ58" s="472"/>
      <c r="GA58" s="472"/>
      <c r="GB58" s="472"/>
      <c r="GC58" s="472"/>
      <c r="GD58" s="472"/>
      <c r="GE58" s="472"/>
      <c r="GF58" s="472"/>
      <c r="GG58" s="472"/>
      <c r="GH58" s="472"/>
      <c r="GI58" s="472"/>
      <c r="GJ58" s="472"/>
      <c r="GK58" s="472"/>
      <c r="GL58" s="472"/>
      <c r="GM58" s="472"/>
      <c r="GN58" s="472"/>
      <c r="GO58" s="472"/>
      <c r="GP58" s="472"/>
      <c r="GQ58" s="472"/>
      <c r="GR58" s="472"/>
      <c r="GS58" s="472"/>
      <c r="GT58" s="472"/>
      <c r="GU58" s="472"/>
      <c r="GV58" s="472"/>
      <c r="GW58" s="472"/>
      <c r="GX58" s="472"/>
      <c r="GY58" s="472"/>
      <c r="GZ58" s="472"/>
      <c r="HA58" s="472"/>
      <c r="HB58" s="472"/>
      <c r="HC58" s="472"/>
      <c r="HD58" s="472"/>
      <c r="HE58" s="472"/>
      <c r="HF58" s="472"/>
      <c r="HG58" s="472"/>
      <c r="HH58" s="472"/>
      <c r="HI58" s="472"/>
      <c r="HJ58" s="472"/>
      <c r="HK58" s="472"/>
      <c r="HL58" s="472"/>
      <c r="HM58" s="472"/>
      <c r="HN58" s="472"/>
      <c r="HO58" s="472"/>
      <c r="HP58" s="472"/>
      <c r="HQ58" s="472"/>
      <c r="HR58" s="472"/>
      <c r="HS58" s="472"/>
      <c r="HT58" s="472"/>
      <c r="HU58" s="472"/>
      <c r="HV58" s="472"/>
      <c r="HW58" s="472"/>
      <c r="HX58" s="472"/>
      <c r="HY58" s="472"/>
      <c r="HZ58" s="472"/>
      <c r="IA58" s="472"/>
      <c r="IB58" s="472"/>
      <c r="IC58" s="472"/>
      <c r="ID58" s="472"/>
    </row>
    <row r="59" spans="1:238" ht="31.2" x14ac:dyDescent="0.3">
      <c r="A59" s="296" t="s">
        <v>1197</v>
      </c>
      <c r="B59" s="614">
        <v>1</v>
      </c>
      <c r="C59" s="614">
        <v>431</v>
      </c>
      <c r="D59" s="614">
        <v>5100</v>
      </c>
      <c r="E59" s="294">
        <f t="shared" si="0"/>
        <v>122422</v>
      </c>
      <c r="F59" s="294">
        <v>0</v>
      </c>
      <c r="G59" s="294">
        <v>0</v>
      </c>
      <c r="H59" s="294"/>
      <c r="I59" s="294">
        <v>0</v>
      </c>
      <c r="J59" s="294">
        <v>122422</v>
      </c>
      <c r="K59" s="294">
        <v>0</v>
      </c>
      <c r="L59" s="294">
        <v>0</v>
      </c>
      <c r="M59" s="294">
        <v>0</v>
      </c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  <c r="BI59" s="472"/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2"/>
      <c r="BX59" s="472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2"/>
      <c r="CL59" s="472"/>
      <c r="CM59" s="472"/>
      <c r="CN59" s="472"/>
      <c r="CO59" s="472"/>
      <c r="CP59" s="472"/>
      <c r="CQ59" s="472"/>
      <c r="CR59" s="472"/>
      <c r="CS59" s="472"/>
      <c r="CT59" s="472"/>
      <c r="CU59" s="472"/>
      <c r="CV59" s="472"/>
      <c r="CW59" s="472"/>
      <c r="CX59" s="472"/>
      <c r="CY59" s="472"/>
      <c r="CZ59" s="472"/>
      <c r="DA59" s="472"/>
      <c r="DB59" s="472"/>
      <c r="DC59" s="472"/>
      <c r="DD59" s="472"/>
      <c r="DE59" s="472"/>
      <c r="DF59" s="472"/>
      <c r="DG59" s="472"/>
      <c r="DH59" s="472"/>
      <c r="DI59" s="472"/>
      <c r="DJ59" s="472"/>
      <c r="DK59" s="472"/>
      <c r="DL59" s="472"/>
      <c r="DM59" s="472"/>
      <c r="DN59" s="472"/>
      <c r="DO59" s="472"/>
      <c r="DP59" s="472"/>
      <c r="DQ59" s="472"/>
      <c r="DR59" s="472"/>
      <c r="DS59" s="472"/>
      <c r="DT59" s="472"/>
      <c r="DU59" s="472"/>
      <c r="DV59" s="472"/>
      <c r="DW59" s="472"/>
      <c r="DX59" s="472"/>
      <c r="DY59" s="472"/>
      <c r="DZ59" s="472"/>
      <c r="EA59" s="472"/>
      <c r="EB59" s="472"/>
      <c r="EC59" s="472"/>
      <c r="ED59" s="472"/>
      <c r="EE59" s="472"/>
      <c r="EF59" s="472"/>
      <c r="EG59" s="472"/>
      <c r="EH59" s="472"/>
      <c r="EI59" s="472"/>
      <c r="EJ59" s="472"/>
      <c r="EK59" s="472"/>
      <c r="EL59" s="472"/>
      <c r="EM59" s="472"/>
      <c r="EN59" s="472"/>
      <c r="EO59" s="472"/>
      <c r="EP59" s="472"/>
      <c r="EQ59" s="472"/>
      <c r="ER59" s="472"/>
      <c r="ES59" s="472"/>
      <c r="ET59" s="472"/>
      <c r="EU59" s="472"/>
      <c r="EV59" s="472"/>
      <c r="EW59" s="472"/>
      <c r="EX59" s="472"/>
      <c r="EY59" s="472"/>
      <c r="EZ59" s="472"/>
      <c r="FA59" s="472"/>
      <c r="FB59" s="472"/>
      <c r="FC59" s="472"/>
      <c r="FD59" s="472"/>
      <c r="FE59" s="472"/>
      <c r="FF59" s="472"/>
      <c r="FG59" s="472"/>
      <c r="FH59" s="472"/>
      <c r="FI59" s="472"/>
      <c r="FJ59" s="472"/>
      <c r="FK59" s="472"/>
      <c r="FL59" s="472"/>
      <c r="FM59" s="472"/>
      <c r="FN59" s="472"/>
      <c r="FO59" s="472"/>
      <c r="FP59" s="472"/>
      <c r="FQ59" s="472"/>
      <c r="FR59" s="472"/>
      <c r="FS59" s="472"/>
      <c r="FT59" s="472"/>
      <c r="FU59" s="472"/>
      <c r="FV59" s="472"/>
      <c r="FW59" s="472"/>
      <c r="FX59" s="472"/>
      <c r="FY59" s="472"/>
      <c r="FZ59" s="472"/>
      <c r="GA59" s="472"/>
      <c r="GB59" s="472"/>
      <c r="GC59" s="472"/>
      <c r="GD59" s="472"/>
      <c r="GE59" s="472"/>
      <c r="GF59" s="472"/>
      <c r="GG59" s="472"/>
      <c r="GH59" s="472"/>
      <c r="GI59" s="472"/>
      <c r="GJ59" s="472"/>
      <c r="GK59" s="472"/>
      <c r="GL59" s="472"/>
      <c r="GM59" s="472"/>
      <c r="GN59" s="472"/>
      <c r="GO59" s="472"/>
      <c r="GP59" s="472"/>
      <c r="GQ59" s="472"/>
      <c r="GR59" s="472"/>
      <c r="GS59" s="472"/>
      <c r="GT59" s="472"/>
      <c r="GU59" s="472"/>
      <c r="GV59" s="472"/>
      <c r="GW59" s="472"/>
      <c r="GX59" s="472"/>
      <c r="GY59" s="472"/>
      <c r="GZ59" s="472"/>
      <c r="HA59" s="472"/>
      <c r="HB59" s="472"/>
      <c r="HC59" s="472"/>
      <c r="HD59" s="472"/>
      <c r="HE59" s="472"/>
      <c r="HF59" s="472"/>
      <c r="HG59" s="472"/>
      <c r="HH59" s="472"/>
      <c r="HI59" s="472"/>
      <c r="HJ59" s="472"/>
      <c r="HK59" s="472"/>
      <c r="HL59" s="472"/>
      <c r="HM59" s="472"/>
      <c r="HN59" s="472"/>
      <c r="HO59" s="472"/>
      <c r="HP59" s="472"/>
      <c r="HQ59" s="472"/>
      <c r="HR59" s="472"/>
      <c r="HS59" s="472"/>
      <c r="HT59" s="472"/>
      <c r="HU59" s="472"/>
      <c r="HV59" s="472"/>
      <c r="HW59" s="472"/>
      <c r="HX59" s="472"/>
      <c r="HY59" s="472"/>
      <c r="HZ59" s="472"/>
      <c r="IA59" s="472"/>
      <c r="IB59" s="472"/>
      <c r="IC59" s="472"/>
      <c r="ID59" s="472"/>
    </row>
    <row r="60" spans="1:238" ht="31.2" x14ac:dyDescent="0.3">
      <c r="A60" s="397" t="s">
        <v>1198</v>
      </c>
      <c r="B60" s="611"/>
      <c r="C60" s="611"/>
      <c r="D60" s="614">
        <v>5100</v>
      </c>
      <c r="E60" s="291">
        <f t="shared" si="0"/>
        <v>946477</v>
      </c>
      <c r="F60" s="291">
        <f t="shared" ref="F60:M60" si="11">SUM(F61)</f>
        <v>0</v>
      </c>
      <c r="G60" s="291">
        <f t="shared" si="11"/>
        <v>0</v>
      </c>
      <c r="H60" s="291">
        <f t="shared" si="11"/>
        <v>92305</v>
      </c>
      <c r="I60" s="291">
        <f t="shared" si="11"/>
        <v>490336</v>
      </c>
      <c r="J60" s="291">
        <f t="shared" si="11"/>
        <v>203836</v>
      </c>
      <c r="K60" s="291">
        <f t="shared" si="11"/>
        <v>0</v>
      </c>
      <c r="L60" s="291">
        <f t="shared" si="11"/>
        <v>0</v>
      </c>
      <c r="M60" s="291">
        <f t="shared" si="11"/>
        <v>160000</v>
      </c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/>
      <c r="CX60" s="472"/>
      <c r="CY60" s="472"/>
      <c r="CZ60" s="472"/>
      <c r="DA60" s="472"/>
      <c r="DB60" s="472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/>
      <c r="EE60" s="472"/>
      <c r="EF60" s="472"/>
      <c r="EG60" s="472"/>
      <c r="EH60" s="472"/>
      <c r="EI60" s="472"/>
      <c r="EJ60" s="472"/>
      <c r="EK60" s="472"/>
      <c r="EL60" s="472"/>
      <c r="EM60" s="472"/>
      <c r="EN60" s="472"/>
      <c r="EO60" s="472"/>
      <c r="EP60" s="472"/>
      <c r="EQ60" s="472"/>
      <c r="ER60" s="472"/>
      <c r="ES60" s="472"/>
      <c r="ET60" s="472"/>
      <c r="EU60" s="472"/>
      <c r="EV60" s="472"/>
      <c r="EW60" s="472"/>
      <c r="EX60" s="472"/>
      <c r="EY60" s="472"/>
      <c r="EZ60" s="472"/>
      <c r="FA60" s="472"/>
      <c r="FB60" s="472"/>
      <c r="FC60" s="472"/>
      <c r="FD60" s="472"/>
      <c r="FE60" s="472"/>
      <c r="FF60" s="472"/>
      <c r="FG60" s="472"/>
      <c r="FH60" s="472"/>
      <c r="FI60" s="472"/>
      <c r="FJ60" s="472"/>
      <c r="FK60" s="472"/>
      <c r="FL60" s="472"/>
      <c r="FM60" s="472"/>
      <c r="FN60" s="472"/>
      <c r="FO60" s="472"/>
      <c r="FP60" s="472"/>
      <c r="FQ60" s="472"/>
      <c r="FR60" s="472"/>
      <c r="FS60" s="472"/>
      <c r="FT60" s="472"/>
      <c r="FU60" s="472"/>
      <c r="FV60" s="472"/>
      <c r="FW60" s="472"/>
      <c r="FX60" s="472"/>
      <c r="FY60" s="472"/>
      <c r="FZ60" s="472"/>
      <c r="GA60" s="472"/>
      <c r="GB60" s="472"/>
      <c r="GC60" s="472"/>
      <c r="GD60" s="472"/>
      <c r="GE60" s="472"/>
      <c r="GF60" s="472"/>
      <c r="GG60" s="472"/>
      <c r="GH60" s="472"/>
      <c r="GI60" s="472"/>
      <c r="GJ60" s="472"/>
      <c r="GK60" s="472"/>
      <c r="GL60" s="472"/>
      <c r="GM60" s="472"/>
      <c r="GN60" s="472"/>
      <c r="GO60" s="472"/>
      <c r="GP60" s="472"/>
      <c r="GQ60" s="472"/>
      <c r="GR60" s="472"/>
      <c r="GS60" s="472"/>
      <c r="GT60" s="472"/>
      <c r="GU60" s="472"/>
      <c r="GV60" s="472"/>
      <c r="GW60" s="472"/>
      <c r="GX60" s="472"/>
      <c r="GY60" s="472"/>
      <c r="GZ60" s="472"/>
      <c r="HA60" s="472"/>
      <c r="HB60" s="472"/>
      <c r="HC60" s="472"/>
      <c r="HD60" s="472"/>
      <c r="HE60" s="472"/>
      <c r="HF60" s="472"/>
      <c r="HG60" s="472"/>
      <c r="HH60" s="472"/>
      <c r="HI60" s="472"/>
      <c r="HJ60" s="472"/>
      <c r="HK60" s="472"/>
      <c r="HL60" s="472"/>
      <c r="HM60" s="472"/>
      <c r="HN60" s="472"/>
      <c r="HO60" s="472"/>
      <c r="HP60" s="472"/>
      <c r="HQ60" s="472"/>
      <c r="HR60" s="472"/>
      <c r="HS60" s="472"/>
      <c r="HT60" s="472"/>
      <c r="HU60" s="472"/>
      <c r="HV60" s="472"/>
      <c r="HW60" s="472"/>
      <c r="HX60" s="472"/>
      <c r="HY60" s="472"/>
      <c r="HZ60" s="472"/>
      <c r="IA60" s="472"/>
      <c r="IB60" s="472"/>
      <c r="IC60" s="472"/>
      <c r="ID60" s="472"/>
    </row>
    <row r="61" spans="1:238" x14ac:dyDescent="0.3">
      <c r="A61" s="397" t="s">
        <v>1183</v>
      </c>
      <c r="B61" s="611"/>
      <c r="C61" s="611"/>
      <c r="D61" s="614">
        <v>5100</v>
      </c>
      <c r="E61" s="291">
        <f t="shared" si="0"/>
        <v>946477</v>
      </c>
      <c r="F61" s="291">
        <f t="shared" ref="F61:M61" si="12">SUM(F62:F72)</f>
        <v>0</v>
      </c>
      <c r="G61" s="291">
        <f t="shared" si="12"/>
        <v>0</v>
      </c>
      <c r="H61" s="291">
        <f t="shared" si="12"/>
        <v>92305</v>
      </c>
      <c r="I61" s="291">
        <f t="shared" si="12"/>
        <v>490336</v>
      </c>
      <c r="J61" s="291">
        <f t="shared" si="12"/>
        <v>203836</v>
      </c>
      <c r="K61" s="291">
        <f t="shared" si="12"/>
        <v>0</v>
      </c>
      <c r="L61" s="291">
        <f t="shared" si="12"/>
        <v>0</v>
      </c>
      <c r="M61" s="291">
        <f t="shared" si="12"/>
        <v>160000</v>
      </c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  <c r="BI61" s="472"/>
      <c r="BJ61" s="472"/>
      <c r="BK61" s="472"/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  <c r="BZ61" s="472"/>
      <c r="CA61" s="472"/>
      <c r="CB61" s="472"/>
      <c r="CC61" s="472"/>
      <c r="CD61" s="472"/>
      <c r="CE61" s="472"/>
      <c r="CF61" s="472"/>
      <c r="CG61" s="472"/>
      <c r="CH61" s="472"/>
      <c r="CI61" s="472"/>
      <c r="CJ61" s="472"/>
      <c r="CK61" s="472"/>
      <c r="CL61" s="472"/>
      <c r="CM61" s="472"/>
      <c r="CN61" s="472"/>
      <c r="CO61" s="472"/>
      <c r="CP61" s="472"/>
      <c r="CQ61" s="472"/>
      <c r="CR61" s="472"/>
      <c r="CS61" s="472"/>
      <c r="CT61" s="472"/>
      <c r="CU61" s="472"/>
      <c r="CV61" s="472"/>
      <c r="CW61" s="472"/>
      <c r="CX61" s="472"/>
      <c r="CY61" s="472"/>
      <c r="CZ61" s="472"/>
      <c r="DA61" s="472"/>
      <c r="DB61" s="472"/>
      <c r="DC61" s="472"/>
      <c r="DD61" s="472"/>
      <c r="DE61" s="472"/>
      <c r="DF61" s="472"/>
      <c r="DG61" s="472"/>
      <c r="DH61" s="472"/>
      <c r="DI61" s="472"/>
      <c r="DJ61" s="472"/>
      <c r="DK61" s="472"/>
      <c r="DL61" s="472"/>
      <c r="DM61" s="472"/>
      <c r="DN61" s="472"/>
      <c r="DO61" s="472"/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2"/>
      <c r="EF61" s="472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/>
      <c r="FU61" s="472"/>
      <c r="FV61" s="472"/>
      <c r="FW61" s="472"/>
      <c r="FX61" s="472"/>
      <c r="FY61" s="472"/>
      <c r="FZ61" s="472"/>
      <c r="GA61" s="472"/>
      <c r="GB61" s="472"/>
      <c r="GC61" s="472"/>
      <c r="GD61" s="472"/>
      <c r="GE61" s="472"/>
      <c r="GF61" s="472"/>
      <c r="GG61" s="472"/>
      <c r="GH61" s="472"/>
      <c r="GI61" s="472"/>
      <c r="GJ61" s="472"/>
      <c r="GK61" s="472"/>
      <c r="GL61" s="472"/>
      <c r="GM61" s="472"/>
      <c r="GN61" s="472"/>
      <c r="GO61" s="472"/>
      <c r="GP61" s="472"/>
      <c r="GQ61" s="472"/>
      <c r="GR61" s="472"/>
      <c r="GS61" s="472"/>
      <c r="GT61" s="472"/>
      <c r="GU61" s="472"/>
      <c r="GV61" s="472"/>
      <c r="GW61" s="472"/>
      <c r="GX61" s="472"/>
      <c r="GY61" s="472"/>
      <c r="GZ61" s="472"/>
      <c r="HA61" s="472"/>
      <c r="HB61" s="472"/>
      <c r="HC61" s="472"/>
      <c r="HD61" s="472"/>
      <c r="HE61" s="472"/>
      <c r="HF61" s="472"/>
      <c r="HG61" s="472"/>
      <c r="HH61" s="472"/>
      <c r="HI61" s="472"/>
      <c r="HJ61" s="472"/>
      <c r="HK61" s="472"/>
      <c r="HL61" s="472"/>
      <c r="HM61" s="472"/>
      <c r="HN61" s="472"/>
      <c r="HO61" s="472"/>
      <c r="HP61" s="472"/>
      <c r="HQ61" s="472"/>
      <c r="HR61" s="472"/>
      <c r="HS61" s="472"/>
      <c r="HT61" s="472"/>
      <c r="HU61" s="472"/>
      <c r="HV61" s="472"/>
      <c r="HW61" s="472"/>
      <c r="HX61" s="472"/>
      <c r="HY61" s="472"/>
      <c r="HZ61" s="472"/>
      <c r="IA61" s="472"/>
      <c r="IB61" s="472"/>
      <c r="IC61" s="472"/>
      <c r="ID61" s="472"/>
    </row>
    <row r="62" spans="1:238" ht="31.2" x14ac:dyDescent="0.3">
      <c r="A62" s="302" t="s">
        <v>1199</v>
      </c>
      <c r="B62" s="616">
        <v>1</v>
      </c>
      <c r="C62" s="616">
        <v>530</v>
      </c>
      <c r="D62" s="616">
        <v>5100</v>
      </c>
      <c r="E62" s="293">
        <f t="shared" si="0"/>
        <v>181656</v>
      </c>
      <c r="F62" s="293">
        <v>0</v>
      </c>
      <c r="G62" s="293">
        <v>0</v>
      </c>
      <c r="H62" s="293">
        <v>0</v>
      </c>
      <c r="I62" s="293">
        <v>0</v>
      </c>
      <c r="J62" s="293">
        <v>181656</v>
      </c>
      <c r="K62" s="293">
        <v>0</v>
      </c>
      <c r="L62" s="293">
        <v>0</v>
      </c>
      <c r="M62" s="293">
        <v>0</v>
      </c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2"/>
      <c r="CZ62" s="472"/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  <c r="FW62" s="472"/>
      <c r="FX62" s="472"/>
      <c r="FY62" s="472"/>
      <c r="FZ62" s="472"/>
      <c r="GA62" s="472"/>
      <c r="GB62" s="472"/>
      <c r="GC62" s="472"/>
      <c r="GD62" s="472"/>
      <c r="GE62" s="472"/>
      <c r="GF62" s="472"/>
      <c r="GG62" s="472"/>
      <c r="GH62" s="472"/>
      <c r="GI62" s="472"/>
      <c r="GJ62" s="472"/>
      <c r="GK62" s="472"/>
      <c r="GL62" s="472"/>
      <c r="GM62" s="472"/>
      <c r="GN62" s="472"/>
      <c r="GO62" s="472"/>
      <c r="GP62" s="472"/>
      <c r="GQ62" s="472"/>
      <c r="GR62" s="472"/>
      <c r="GS62" s="472"/>
      <c r="GT62" s="472"/>
      <c r="GU62" s="472"/>
      <c r="GV62" s="472"/>
      <c r="GW62" s="472"/>
      <c r="GX62" s="472"/>
      <c r="GY62" s="472"/>
      <c r="GZ62" s="472"/>
      <c r="HA62" s="472"/>
      <c r="HB62" s="472"/>
      <c r="HC62" s="472"/>
      <c r="HD62" s="472"/>
      <c r="HE62" s="472"/>
      <c r="HF62" s="472"/>
      <c r="HG62" s="472"/>
      <c r="HH62" s="472"/>
      <c r="HI62" s="472"/>
      <c r="HJ62" s="472"/>
      <c r="HK62" s="472"/>
      <c r="HL62" s="472"/>
      <c r="HM62" s="472"/>
      <c r="HN62" s="472"/>
      <c r="HO62" s="472"/>
      <c r="HP62" s="472"/>
      <c r="HQ62" s="472"/>
      <c r="HR62" s="472"/>
      <c r="HS62" s="472"/>
      <c r="HT62" s="472"/>
      <c r="HU62" s="472"/>
      <c r="HV62" s="472"/>
      <c r="HW62" s="472"/>
      <c r="HX62" s="472"/>
      <c r="HY62" s="472"/>
      <c r="HZ62" s="472"/>
      <c r="IA62" s="472"/>
      <c r="IB62" s="472"/>
      <c r="IC62" s="472"/>
      <c r="ID62" s="472"/>
    </row>
    <row r="63" spans="1:238" ht="31.2" x14ac:dyDescent="0.3">
      <c r="A63" s="399" t="s">
        <v>1393</v>
      </c>
      <c r="B63" s="614">
        <v>2</v>
      </c>
      <c r="C63" s="614">
        <v>525</v>
      </c>
      <c r="D63" s="614">
        <v>5100</v>
      </c>
      <c r="E63" s="295">
        <f t="shared" si="0"/>
        <v>15914</v>
      </c>
      <c r="F63" s="295">
        <v>0</v>
      </c>
      <c r="G63" s="295">
        <v>0</v>
      </c>
      <c r="H63" s="295">
        <v>15914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2"/>
      <c r="CO63" s="472"/>
      <c r="CP63" s="472"/>
      <c r="CQ63" s="472"/>
      <c r="CR63" s="472"/>
      <c r="CS63" s="472"/>
      <c r="CT63" s="472"/>
      <c r="CU63" s="472"/>
      <c r="CV63" s="472"/>
      <c r="CW63" s="472"/>
      <c r="CX63" s="472"/>
      <c r="CY63" s="472"/>
      <c r="CZ63" s="472"/>
      <c r="DA63" s="472"/>
      <c r="DB63" s="472"/>
      <c r="DC63" s="472"/>
      <c r="DD63" s="472"/>
      <c r="DE63" s="472"/>
      <c r="DF63" s="472"/>
      <c r="DG63" s="472"/>
      <c r="DH63" s="472"/>
      <c r="DI63" s="472"/>
      <c r="DJ63" s="472"/>
      <c r="DK63" s="472"/>
      <c r="DL63" s="472"/>
      <c r="DM63" s="472"/>
      <c r="DN63" s="47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</row>
    <row r="64" spans="1:238" ht="31.2" x14ac:dyDescent="0.3">
      <c r="A64" s="399" t="s">
        <v>1394</v>
      </c>
      <c r="B64" s="614">
        <v>2</v>
      </c>
      <c r="C64" s="614">
        <v>525</v>
      </c>
      <c r="D64" s="614">
        <v>5100</v>
      </c>
      <c r="E64" s="295">
        <f t="shared" si="0"/>
        <v>18059</v>
      </c>
      <c r="F64" s="295">
        <v>0</v>
      </c>
      <c r="G64" s="295">
        <v>0</v>
      </c>
      <c r="H64" s="295">
        <v>18059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/>
      <c r="CX64" s="472"/>
      <c r="CY64" s="472"/>
      <c r="CZ64" s="472"/>
      <c r="DA64" s="472"/>
      <c r="DB64" s="472"/>
      <c r="DC64" s="472"/>
      <c r="DD64" s="472"/>
      <c r="DE64" s="472"/>
      <c r="DF64" s="472"/>
      <c r="DG64" s="472"/>
      <c r="DH64" s="472"/>
      <c r="DI64" s="472"/>
      <c r="DJ64" s="472"/>
      <c r="DK64" s="472"/>
      <c r="DL64" s="472"/>
      <c r="DM64" s="472"/>
      <c r="DN64" s="472"/>
      <c r="DO64" s="472"/>
      <c r="DP64" s="472"/>
      <c r="DQ64" s="472"/>
      <c r="DR64" s="472"/>
      <c r="DS64" s="472"/>
      <c r="DT64" s="472"/>
      <c r="DU64" s="472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2"/>
      <c r="EJ64" s="47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2"/>
      <c r="FE64" s="472"/>
      <c r="FF64" s="472"/>
      <c r="FG64" s="472"/>
      <c r="FH64" s="472"/>
      <c r="FI64" s="472"/>
      <c r="FJ64" s="472"/>
      <c r="FK64" s="472"/>
      <c r="FL64" s="472"/>
      <c r="FM64" s="472"/>
      <c r="FN64" s="472"/>
      <c r="FO64" s="472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</row>
    <row r="65" spans="1:238" ht="31.2" x14ac:dyDescent="0.3">
      <c r="A65" s="399" t="s">
        <v>1395</v>
      </c>
      <c r="B65" s="614">
        <v>2</v>
      </c>
      <c r="C65" s="614">
        <v>525</v>
      </c>
      <c r="D65" s="614">
        <v>5100</v>
      </c>
      <c r="E65" s="295">
        <f t="shared" si="0"/>
        <v>2711</v>
      </c>
      <c r="F65" s="295">
        <v>0</v>
      </c>
      <c r="G65" s="295">
        <v>0</v>
      </c>
      <c r="H65" s="295">
        <v>2711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2"/>
      <c r="CK65" s="472"/>
      <c r="CL65" s="472"/>
      <c r="CM65" s="472"/>
      <c r="CN65" s="472"/>
      <c r="CO65" s="472"/>
      <c r="CP65" s="472"/>
      <c r="CQ65" s="472"/>
      <c r="CR65" s="472"/>
      <c r="CS65" s="472"/>
      <c r="CT65" s="472"/>
      <c r="CU65" s="472"/>
      <c r="CV65" s="472"/>
      <c r="CW65" s="472"/>
      <c r="CX65" s="472"/>
      <c r="CY65" s="472"/>
      <c r="CZ65" s="472"/>
      <c r="DA65" s="472"/>
      <c r="DB65" s="472"/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2"/>
      <c r="EJ65" s="472"/>
      <c r="EK65" s="472"/>
      <c r="EL65" s="472"/>
      <c r="EM65" s="472"/>
      <c r="EN65" s="472"/>
      <c r="EO65" s="472"/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2"/>
      <c r="FL65" s="472"/>
      <c r="FM65" s="472"/>
      <c r="FN65" s="472"/>
      <c r="FO65" s="472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</row>
    <row r="66" spans="1:238" ht="31.2" x14ac:dyDescent="0.3">
      <c r="A66" s="399" t="s">
        <v>1396</v>
      </c>
      <c r="B66" s="614">
        <v>2</v>
      </c>
      <c r="C66" s="614">
        <v>525</v>
      </c>
      <c r="D66" s="614">
        <v>5100</v>
      </c>
      <c r="E66" s="295">
        <f t="shared" si="0"/>
        <v>1950</v>
      </c>
      <c r="F66" s="295">
        <v>0</v>
      </c>
      <c r="G66" s="295">
        <v>0</v>
      </c>
      <c r="H66" s="295">
        <v>1950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2"/>
      <c r="DK66" s="472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472"/>
      <c r="DX66" s="472"/>
      <c r="DY66" s="472"/>
      <c r="DZ66" s="472"/>
      <c r="EA66" s="472"/>
      <c r="EB66" s="472"/>
      <c r="EC66" s="472"/>
      <c r="ED66" s="472"/>
      <c r="EE66" s="472"/>
      <c r="EF66" s="472"/>
      <c r="EG66" s="472"/>
      <c r="EH66" s="472"/>
      <c r="EI66" s="472"/>
      <c r="EJ66" s="472"/>
      <c r="EK66" s="472"/>
      <c r="EL66" s="472"/>
      <c r="EM66" s="472"/>
      <c r="EN66" s="472"/>
      <c r="EO66" s="472"/>
      <c r="EP66" s="472"/>
      <c r="EQ66" s="472"/>
      <c r="ER66" s="472"/>
      <c r="ES66" s="472"/>
      <c r="ET66" s="472"/>
      <c r="EU66" s="472"/>
      <c r="EV66" s="472"/>
      <c r="EW66" s="472"/>
      <c r="EX66" s="472"/>
      <c r="EY66" s="472"/>
      <c r="EZ66" s="472"/>
      <c r="FA66" s="472"/>
      <c r="FB66" s="472"/>
      <c r="FC66" s="472"/>
      <c r="FD66" s="472"/>
      <c r="FE66" s="472"/>
      <c r="FF66" s="472"/>
      <c r="FG66" s="472"/>
      <c r="FH66" s="472"/>
      <c r="FI66" s="472"/>
      <c r="FJ66" s="472"/>
      <c r="FK66" s="472"/>
      <c r="FL66" s="472"/>
      <c r="FM66" s="472"/>
      <c r="FN66" s="472"/>
      <c r="FO66" s="472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</row>
    <row r="67" spans="1:238" ht="31.2" x14ac:dyDescent="0.3">
      <c r="A67" s="399" t="s">
        <v>1397</v>
      </c>
      <c r="B67" s="614">
        <v>2</v>
      </c>
      <c r="C67" s="614">
        <v>525</v>
      </c>
      <c r="D67" s="614">
        <v>5100</v>
      </c>
      <c r="E67" s="295">
        <f t="shared" si="0"/>
        <v>2350</v>
      </c>
      <c r="F67" s="295">
        <v>0</v>
      </c>
      <c r="G67" s="295">
        <v>0</v>
      </c>
      <c r="H67" s="295">
        <v>2350</v>
      </c>
      <c r="I67" s="295">
        <v>0</v>
      </c>
      <c r="J67" s="295">
        <v>0</v>
      </c>
      <c r="K67" s="295">
        <v>0</v>
      </c>
      <c r="L67" s="295">
        <v>0</v>
      </c>
      <c r="M67" s="295">
        <v>0</v>
      </c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/>
      <c r="CX67" s="472"/>
      <c r="CY67" s="472"/>
      <c r="CZ67" s="472"/>
      <c r="DA67" s="472"/>
      <c r="DB67" s="472"/>
      <c r="DC67" s="472"/>
      <c r="DD67" s="472"/>
      <c r="DE67" s="472"/>
      <c r="DF67" s="472"/>
      <c r="DG67" s="472"/>
      <c r="DH67" s="472"/>
      <c r="DI67" s="472"/>
      <c r="DJ67" s="472"/>
      <c r="DK67" s="472"/>
      <c r="DL67" s="472"/>
      <c r="DM67" s="472"/>
      <c r="DN67" s="472"/>
      <c r="DO67" s="472"/>
      <c r="DP67" s="472"/>
      <c r="DQ67" s="472"/>
      <c r="DR67" s="472"/>
      <c r="DS67" s="472"/>
      <c r="DT67" s="472"/>
      <c r="DU67" s="472"/>
      <c r="DV67" s="472"/>
      <c r="DW67" s="472"/>
      <c r="DX67" s="472"/>
      <c r="DY67" s="472"/>
      <c r="DZ67" s="472"/>
      <c r="EA67" s="472"/>
      <c r="EB67" s="472"/>
      <c r="EC67" s="472"/>
      <c r="ED67" s="472"/>
      <c r="EE67" s="472"/>
      <c r="EF67" s="472"/>
      <c r="EG67" s="472"/>
      <c r="EH67" s="472"/>
      <c r="EI67" s="472"/>
      <c r="EJ67" s="472"/>
      <c r="EK67" s="472"/>
      <c r="EL67" s="472"/>
      <c r="EM67" s="472"/>
      <c r="EN67" s="472"/>
      <c r="EO67" s="472"/>
      <c r="EP67" s="472"/>
      <c r="EQ67" s="472"/>
      <c r="ER67" s="472"/>
      <c r="ES67" s="472"/>
      <c r="ET67" s="472"/>
      <c r="EU67" s="472"/>
      <c r="EV67" s="472"/>
      <c r="EW67" s="472"/>
      <c r="EX67" s="472"/>
      <c r="EY67" s="472"/>
      <c r="EZ67" s="472"/>
      <c r="FA67" s="472"/>
      <c r="FB67" s="472"/>
      <c r="FC67" s="472"/>
      <c r="FD67" s="472"/>
      <c r="FE67" s="472"/>
      <c r="FF67" s="472"/>
      <c r="FG67" s="472"/>
      <c r="FH67" s="472"/>
      <c r="FI67" s="472"/>
      <c r="FJ67" s="472"/>
      <c r="FK67" s="472"/>
      <c r="FL67" s="472"/>
      <c r="FM67" s="472"/>
      <c r="FN67" s="472"/>
      <c r="FO67" s="472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</row>
    <row r="68" spans="1:238" ht="48.75" customHeight="1" x14ac:dyDescent="0.3">
      <c r="A68" s="399" t="s">
        <v>1398</v>
      </c>
      <c r="B68" s="614">
        <v>2</v>
      </c>
      <c r="C68" s="614">
        <v>525</v>
      </c>
      <c r="D68" s="614">
        <v>5100</v>
      </c>
      <c r="E68" s="295">
        <f t="shared" si="0"/>
        <v>24803</v>
      </c>
      <c r="F68" s="295">
        <v>0</v>
      </c>
      <c r="G68" s="295">
        <v>0</v>
      </c>
      <c r="H68" s="295">
        <v>24803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472"/>
      <c r="DC68" s="472"/>
      <c r="DD68" s="472"/>
      <c r="DE68" s="472"/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  <c r="EI68" s="472"/>
      <c r="EJ68" s="472"/>
      <c r="EK68" s="472"/>
      <c r="EL68" s="472"/>
      <c r="EM68" s="472"/>
      <c r="EN68" s="472"/>
      <c r="EO68" s="472"/>
      <c r="EP68" s="472"/>
      <c r="EQ68" s="472"/>
      <c r="ER68" s="472"/>
      <c r="ES68" s="472"/>
      <c r="ET68" s="472"/>
      <c r="EU68" s="472"/>
      <c r="EV68" s="472"/>
      <c r="EW68" s="472"/>
      <c r="EX68" s="472"/>
      <c r="EY68" s="472"/>
      <c r="EZ68" s="472"/>
      <c r="FA68" s="472"/>
      <c r="FB68" s="472"/>
      <c r="FC68" s="472"/>
      <c r="FD68" s="472"/>
      <c r="FE68" s="472"/>
      <c r="FF68" s="472"/>
      <c r="FG68" s="472"/>
      <c r="FH68" s="472"/>
      <c r="FI68" s="472"/>
      <c r="FJ68" s="472"/>
      <c r="FK68" s="472"/>
      <c r="FL68" s="472"/>
      <c r="FM68" s="472"/>
      <c r="FN68" s="472"/>
      <c r="FO68" s="472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</row>
    <row r="69" spans="1:238" ht="31.2" x14ac:dyDescent="0.3">
      <c r="A69" s="399" t="s">
        <v>1399</v>
      </c>
      <c r="B69" s="614">
        <v>2</v>
      </c>
      <c r="C69" s="614">
        <v>525</v>
      </c>
      <c r="D69" s="614">
        <v>5100</v>
      </c>
      <c r="E69" s="295">
        <f t="shared" si="0"/>
        <v>9034</v>
      </c>
      <c r="F69" s="295">
        <v>0</v>
      </c>
      <c r="G69" s="295">
        <v>0</v>
      </c>
      <c r="H69" s="295">
        <v>9034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  <c r="BI69" s="472"/>
      <c r="BJ69" s="472"/>
      <c r="BK69" s="472"/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BX69" s="472"/>
      <c r="BY69" s="472"/>
      <c r="BZ69" s="472"/>
      <c r="CA69" s="472"/>
      <c r="CB69" s="472"/>
      <c r="CC69" s="472"/>
      <c r="CD69" s="472"/>
      <c r="CE69" s="472"/>
      <c r="CF69" s="472"/>
      <c r="CG69" s="472"/>
      <c r="CH69" s="472"/>
      <c r="CI69" s="472"/>
      <c r="CJ69" s="472"/>
      <c r="CK69" s="472"/>
      <c r="CL69" s="472"/>
      <c r="CM69" s="472"/>
      <c r="CN69" s="472"/>
      <c r="CO69" s="472"/>
      <c r="CP69" s="472"/>
      <c r="CQ69" s="472"/>
      <c r="CR69" s="472"/>
      <c r="CS69" s="472"/>
      <c r="CT69" s="472"/>
      <c r="CU69" s="472"/>
      <c r="CV69" s="472"/>
      <c r="CW69" s="472"/>
      <c r="CX69" s="472"/>
      <c r="CY69" s="472"/>
      <c r="CZ69" s="472"/>
      <c r="DA69" s="472"/>
      <c r="DB69" s="472"/>
      <c r="DC69" s="472"/>
      <c r="DD69" s="472"/>
      <c r="DE69" s="472"/>
      <c r="DF69" s="472"/>
      <c r="DG69" s="472"/>
      <c r="DH69" s="472"/>
      <c r="DI69" s="472"/>
      <c r="DJ69" s="472"/>
      <c r="DK69" s="472"/>
      <c r="DL69" s="472"/>
      <c r="DM69" s="472"/>
      <c r="DN69" s="472"/>
      <c r="DO69" s="472"/>
      <c r="DP69" s="472"/>
      <c r="DQ69" s="472"/>
      <c r="DR69" s="472"/>
      <c r="DS69" s="472"/>
      <c r="DT69" s="472"/>
      <c r="DU69" s="472"/>
      <c r="DV69" s="472"/>
      <c r="DW69" s="472"/>
      <c r="DX69" s="472"/>
      <c r="DY69" s="472"/>
      <c r="DZ69" s="472"/>
      <c r="EA69" s="472"/>
      <c r="EB69" s="472"/>
      <c r="EC69" s="472"/>
      <c r="ED69" s="472"/>
      <c r="EE69" s="472"/>
      <c r="EF69" s="472"/>
      <c r="EG69" s="472"/>
      <c r="EH69" s="472"/>
      <c r="EI69" s="472"/>
      <c r="EJ69" s="472"/>
      <c r="EK69" s="472"/>
      <c r="EL69" s="472"/>
      <c r="EM69" s="472"/>
      <c r="EN69" s="472"/>
      <c r="EO69" s="472"/>
      <c r="EP69" s="472"/>
      <c r="EQ69" s="472"/>
      <c r="ER69" s="472"/>
      <c r="ES69" s="472"/>
      <c r="ET69" s="472"/>
      <c r="EU69" s="472"/>
      <c r="EV69" s="472"/>
      <c r="EW69" s="472"/>
      <c r="EX69" s="472"/>
      <c r="EY69" s="472"/>
      <c r="EZ69" s="472"/>
      <c r="FA69" s="472"/>
      <c r="FB69" s="472"/>
      <c r="FC69" s="472"/>
      <c r="FD69" s="472"/>
      <c r="FE69" s="472"/>
      <c r="FF69" s="472"/>
      <c r="FG69" s="472"/>
      <c r="FH69" s="472"/>
      <c r="FI69" s="472"/>
      <c r="FJ69" s="472"/>
      <c r="FK69" s="472"/>
      <c r="FL69" s="472"/>
      <c r="FM69" s="472"/>
      <c r="FN69" s="472"/>
      <c r="FO69" s="472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</row>
    <row r="70" spans="1:238" ht="31.2" x14ac:dyDescent="0.3">
      <c r="A70" s="399" t="s">
        <v>1400</v>
      </c>
      <c r="B70" s="614">
        <v>2</v>
      </c>
      <c r="C70" s="614">
        <v>525</v>
      </c>
      <c r="D70" s="614">
        <v>5100</v>
      </c>
      <c r="E70" s="295">
        <f t="shared" si="0"/>
        <v>4500</v>
      </c>
      <c r="F70" s="295">
        <v>0</v>
      </c>
      <c r="G70" s="295">
        <v>0</v>
      </c>
      <c r="H70" s="295">
        <v>4500</v>
      </c>
      <c r="I70" s="295">
        <v>0</v>
      </c>
      <c r="J70" s="295">
        <v>0</v>
      </c>
      <c r="K70" s="295">
        <v>0</v>
      </c>
      <c r="L70" s="295">
        <v>0</v>
      </c>
      <c r="M70" s="295">
        <v>0</v>
      </c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  <c r="BI70" s="472"/>
      <c r="BJ70" s="472"/>
      <c r="BK70" s="472"/>
      <c r="BL70" s="472"/>
      <c r="BM70" s="472"/>
      <c r="BN70" s="472"/>
      <c r="BO70" s="472"/>
      <c r="BP70" s="472"/>
      <c r="BQ70" s="472"/>
      <c r="BR70" s="472"/>
      <c r="BS70" s="472"/>
      <c r="BT70" s="472"/>
      <c r="BU70" s="472"/>
      <c r="BV70" s="472"/>
      <c r="BW70" s="472"/>
      <c r="BX70" s="472"/>
      <c r="BY70" s="472"/>
      <c r="BZ70" s="472"/>
      <c r="CA70" s="472"/>
      <c r="CB70" s="472"/>
      <c r="CC70" s="472"/>
      <c r="CD70" s="472"/>
      <c r="CE70" s="472"/>
      <c r="CF70" s="472"/>
      <c r="CG70" s="472"/>
      <c r="CH70" s="472"/>
      <c r="CI70" s="472"/>
      <c r="CJ70" s="472"/>
      <c r="CK70" s="472"/>
      <c r="CL70" s="472"/>
      <c r="CM70" s="472"/>
      <c r="CN70" s="472"/>
      <c r="CO70" s="472"/>
      <c r="CP70" s="472"/>
      <c r="CQ70" s="472"/>
      <c r="CR70" s="472"/>
      <c r="CS70" s="472"/>
      <c r="CT70" s="472"/>
      <c r="CU70" s="472"/>
      <c r="CV70" s="472"/>
      <c r="CW70" s="472"/>
      <c r="CX70" s="472"/>
      <c r="CY70" s="472"/>
      <c r="CZ70" s="472"/>
      <c r="DA70" s="472"/>
      <c r="DB70" s="472"/>
      <c r="DC70" s="472"/>
      <c r="DD70" s="472"/>
      <c r="DE70" s="472"/>
      <c r="DF70" s="472"/>
      <c r="DG70" s="472"/>
      <c r="DH70" s="472"/>
      <c r="DI70" s="472"/>
      <c r="DJ70" s="472"/>
      <c r="DK70" s="472"/>
      <c r="DL70" s="472"/>
      <c r="DM70" s="472"/>
      <c r="DN70" s="472"/>
      <c r="DO70" s="472"/>
      <c r="DP70" s="472"/>
      <c r="DQ70" s="472"/>
      <c r="DR70" s="472"/>
      <c r="DS70" s="472"/>
      <c r="DT70" s="472"/>
      <c r="DU70" s="472"/>
      <c r="DV70" s="472"/>
      <c r="DW70" s="472"/>
      <c r="DX70" s="472"/>
      <c r="DY70" s="472"/>
      <c r="DZ70" s="472"/>
      <c r="EA70" s="472"/>
      <c r="EB70" s="472"/>
      <c r="EC70" s="472"/>
      <c r="ED70" s="472"/>
      <c r="EE70" s="472"/>
      <c r="EF70" s="472"/>
      <c r="EG70" s="472"/>
      <c r="EH70" s="472"/>
      <c r="EI70" s="472"/>
      <c r="EJ70" s="472"/>
      <c r="EK70" s="472"/>
      <c r="EL70" s="472"/>
      <c r="EM70" s="472"/>
      <c r="EN70" s="472"/>
      <c r="EO70" s="472"/>
      <c r="EP70" s="472"/>
      <c r="EQ70" s="472"/>
      <c r="ER70" s="472"/>
      <c r="ES70" s="472"/>
      <c r="ET70" s="472"/>
      <c r="EU70" s="472"/>
      <c r="EV70" s="472"/>
      <c r="EW70" s="472"/>
      <c r="EX70" s="472"/>
      <c r="EY70" s="472"/>
      <c r="EZ70" s="472"/>
      <c r="FA70" s="472"/>
      <c r="FB70" s="472"/>
      <c r="FC70" s="472"/>
      <c r="FD70" s="472"/>
      <c r="FE70" s="472"/>
      <c r="FF70" s="472"/>
      <c r="FG70" s="472"/>
      <c r="FH70" s="472"/>
      <c r="FI70" s="472"/>
      <c r="FJ70" s="472"/>
      <c r="FK70" s="472"/>
      <c r="FL70" s="472"/>
      <c r="FM70" s="472"/>
      <c r="FN70" s="472"/>
      <c r="FO70" s="472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</row>
    <row r="71" spans="1:238" ht="31.2" x14ac:dyDescent="0.3">
      <c r="A71" s="399" t="s">
        <v>1401</v>
      </c>
      <c r="B71" s="614">
        <v>2</v>
      </c>
      <c r="C71" s="614">
        <v>525</v>
      </c>
      <c r="D71" s="614">
        <v>5100</v>
      </c>
      <c r="E71" s="295">
        <f t="shared" si="0"/>
        <v>12984</v>
      </c>
      <c r="F71" s="295">
        <v>0</v>
      </c>
      <c r="G71" s="295">
        <v>0</v>
      </c>
      <c r="H71" s="295">
        <v>12984</v>
      </c>
      <c r="I71" s="295">
        <v>0</v>
      </c>
      <c r="J71" s="295">
        <v>0</v>
      </c>
      <c r="K71" s="295">
        <v>0</v>
      </c>
      <c r="L71" s="295">
        <v>0</v>
      </c>
      <c r="M71" s="295">
        <v>0</v>
      </c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  <c r="BI71" s="472"/>
      <c r="BJ71" s="472"/>
      <c r="BK71" s="472"/>
      <c r="BL71" s="472"/>
      <c r="BM71" s="472"/>
      <c r="BN71" s="472"/>
      <c r="BO71" s="472"/>
      <c r="BP71" s="472"/>
      <c r="BQ71" s="472"/>
      <c r="BR71" s="472"/>
      <c r="BS71" s="472"/>
      <c r="BT71" s="472"/>
      <c r="BU71" s="472"/>
      <c r="BV71" s="472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2"/>
      <c r="CL71" s="472"/>
      <c r="CM71" s="472"/>
      <c r="CN71" s="472"/>
      <c r="CO71" s="472"/>
      <c r="CP71" s="472"/>
      <c r="CQ71" s="472"/>
      <c r="CR71" s="472"/>
      <c r="CS71" s="472"/>
      <c r="CT71" s="472"/>
      <c r="CU71" s="472"/>
      <c r="CV71" s="472"/>
      <c r="CW71" s="472"/>
      <c r="CX71" s="472"/>
      <c r="CY71" s="472"/>
      <c r="CZ71" s="472"/>
      <c r="DA71" s="472"/>
      <c r="DB71" s="472"/>
      <c r="DC71" s="472"/>
      <c r="DD71" s="472"/>
      <c r="DE71" s="472"/>
      <c r="DF71" s="472"/>
      <c r="DG71" s="472"/>
      <c r="DH71" s="472"/>
      <c r="DI71" s="472"/>
      <c r="DJ71" s="472"/>
      <c r="DK71" s="472"/>
      <c r="DL71" s="472"/>
      <c r="DM71" s="472"/>
      <c r="DN71" s="472"/>
      <c r="DO71" s="472"/>
      <c r="DP71" s="472"/>
      <c r="DQ71" s="472"/>
      <c r="DR71" s="472"/>
      <c r="DS71" s="472"/>
      <c r="DT71" s="472"/>
      <c r="DU71" s="472"/>
      <c r="DV71" s="472"/>
      <c r="DW71" s="472"/>
      <c r="DX71" s="472"/>
      <c r="DY71" s="472"/>
      <c r="DZ71" s="472"/>
      <c r="EA71" s="472"/>
      <c r="EB71" s="472"/>
      <c r="EC71" s="472"/>
      <c r="ED71" s="472"/>
      <c r="EE71" s="472"/>
      <c r="EF71" s="472"/>
      <c r="EG71" s="472"/>
      <c r="EH71" s="472"/>
      <c r="EI71" s="472"/>
      <c r="EJ71" s="472"/>
      <c r="EK71" s="472"/>
      <c r="EL71" s="472"/>
      <c r="EM71" s="472"/>
      <c r="EN71" s="472"/>
      <c r="EO71" s="472"/>
      <c r="EP71" s="472"/>
      <c r="EQ71" s="472"/>
      <c r="ER71" s="472"/>
      <c r="ES71" s="472"/>
      <c r="ET71" s="472"/>
      <c r="EU71" s="472"/>
      <c r="EV71" s="472"/>
      <c r="EW71" s="472"/>
      <c r="EX71" s="472"/>
      <c r="EY71" s="472"/>
      <c r="EZ71" s="472"/>
      <c r="FA71" s="472"/>
      <c r="FB71" s="472"/>
      <c r="FC71" s="472"/>
      <c r="FD71" s="472"/>
      <c r="FE71" s="472"/>
      <c r="FF71" s="472"/>
      <c r="FG71" s="472"/>
      <c r="FH71" s="472"/>
      <c r="FI71" s="472"/>
      <c r="FJ71" s="472"/>
      <c r="FK71" s="472"/>
      <c r="FL71" s="472"/>
      <c r="FM71" s="472"/>
      <c r="FN71" s="472"/>
      <c r="FO71" s="472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</row>
    <row r="72" spans="1:238" ht="93.6" x14ac:dyDescent="0.3">
      <c r="A72" s="399" t="s">
        <v>1200</v>
      </c>
      <c r="B72" s="612">
        <v>1</v>
      </c>
      <c r="C72" s="612">
        <v>550</v>
      </c>
      <c r="D72" s="612">
        <v>5100</v>
      </c>
      <c r="E72" s="293">
        <f t="shared" ref="E72:E135" si="13">F72+G72+H72+I72+J72+K72+L72+M72</f>
        <v>672516</v>
      </c>
      <c r="F72" s="293">
        <v>0</v>
      </c>
      <c r="G72" s="293">
        <v>0</v>
      </c>
      <c r="H72" s="293"/>
      <c r="I72" s="293">
        <v>490336</v>
      </c>
      <c r="J72" s="293">
        <v>22180</v>
      </c>
      <c r="K72" s="293">
        <v>0</v>
      </c>
      <c r="L72" s="293">
        <v>0</v>
      </c>
      <c r="M72" s="293">
        <v>160000</v>
      </c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  <c r="BI72" s="472"/>
      <c r="BJ72" s="472"/>
      <c r="BK72" s="472"/>
      <c r="BL72" s="472"/>
      <c r="BM72" s="472"/>
      <c r="BN72" s="472"/>
      <c r="BO72" s="472"/>
      <c r="BP72" s="472"/>
      <c r="BQ72" s="472"/>
      <c r="BR72" s="472"/>
      <c r="BS72" s="472"/>
      <c r="BT72" s="472"/>
      <c r="BU72" s="472"/>
      <c r="BV72" s="472"/>
      <c r="BW72" s="472"/>
      <c r="BX72" s="472"/>
      <c r="BY72" s="472"/>
      <c r="BZ72" s="472"/>
      <c r="CA72" s="472"/>
      <c r="CB72" s="472"/>
      <c r="CC72" s="472"/>
      <c r="CD72" s="472"/>
      <c r="CE72" s="472"/>
      <c r="CF72" s="472"/>
      <c r="CG72" s="472"/>
      <c r="CH72" s="472"/>
      <c r="CI72" s="472"/>
      <c r="CJ72" s="472"/>
      <c r="CK72" s="472"/>
      <c r="CL72" s="472"/>
      <c r="CM72" s="472"/>
      <c r="CN72" s="472"/>
      <c r="CO72" s="472"/>
      <c r="CP72" s="472"/>
      <c r="CQ72" s="472"/>
      <c r="CR72" s="472"/>
      <c r="CS72" s="472"/>
      <c r="CT72" s="472"/>
      <c r="CU72" s="472"/>
      <c r="CV72" s="472"/>
      <c r="CW72" s="472"/>
      <c r="CX72" s="472"/>
      <c r="CY72" s="472"/>
      <c r="CZ72" s="472"/>
      <c r="DA72" s="472"/>
      <c r="DB72" s="472"/>
      <c r="DC72" s="472"/>
      <c r="DD72" s="472"/>
      <c r="DE72" s="472"/>
      <c r="DF72" s="472"/>
      <c r="DG72" s="472"/>
      <c r="DH72" s="472"/>
      <c r="DI72" s="472"/>
      <c r="DJ72" s="472"/>
      <c r="DK72" s="472"/>
      <c r="DL72" s="472"/>
      <c r="DM72" s="472"/>
      <c r="DN72" s="472"/>
      <c r="DO72" s="472"/>
      <c r="DP72" s="472"/>
      <c r="DQ72" s="472"/>
      <c r="DR72" s="472"/>
      <c r="DS72" s="472"/>
      <c r="DT72" s="472"/>
      <c r="DU72" s="472"/>
      <c r="DV72" s="472"/>
      <c r="DW72" s="472"/>
      <c r="DX72" s="472"/>
      <c r="DY72" s="472"/>
      <c r="DZ72" s="472"/>
      <c r="EA72" s="472"/>
      <c r="EB72" s="472"/>
      <c r="EC72" s="472"/>
      <c r="ED72" s="472"/>
      <c r="EE72" s="472"/>
      <c r="EF72" s="472"/>
      <c r="EG72" s="472"/>
      <c r="EH72" s="472"/>
      <c r="EI72" s="472"/>
      <c r="EJ72" s="472"/>
      <c r="EK72" s="472"/>
      <c r="EL72" s="472"/>
      <c r="EM72" s="472"/>
      <c r="EN72" s="472"/>
      <c r="EO72" s="472"/>
      <c r="EP72" s="472"/>
      <c r="EQ72" s="472"/>
      <c r="ER72" s="472"/>
      <c r="ES72" s="472"/>
      <c r="ET72" s="472"/>
      <c r="EU72" s="472"/>
      <c r="EV72" s="472"/>
      <c r="EW72" s="472"/>
      <c r="EX72" s="472"/>
      <c r="EY72" s="472"/>
      <c r="EZ72" s="472"/>
      <c r="FA72" s="472"/>
      <c r="FB72" s="472"/>
      <c r="FC72" s="472"/>
      <c r="FD72" s="472"/>
      <c r="FE72" s="472"/>
      <c r="FF72" s="472"/>
      <c r="FG72" s="472"/>
      <c r="FH72" s="472"/>
      <c r="FI72" s="472"/>
      <c r="FJ72" s="472"/>
      <c r="FK72" s="472"/>
      <c r="FL72" s="472"/>
      <c r="FM72" s="472"/>
      <c r="FN72" s="472"/>
      <c r="FO72" s="472"/>
      <c r="FP72" s="472"/>
      <c r="FQ72" s="472"/>
      <c r="FR72" s="472"/>
      <c r="FS72" s="472"/>
      <c r="FT72" s="472"/>
      <c r="FU72" s="472"/>
      <c r="FV72" s="472"/>
      <c r="FW72" s="472"/>
      <c r="FX72" s="472"/>
      <c r="FY72" s="472"/>
      <c r="FZ72" s="472"/>
      <c r="GA72" s="472"/>
      <c r="GB72" s="472"/>
      <c r="GC72" s="472"/>
      <c r="GD72" s="472"/>
      <c r="GE72" s="472"/>
      <c r="GF72" s="472"/>
      <c r="GG72" s="472"/>
      <c r="GH72" s="472"/>
      <c r="GI72" s="472"/>
      <c r="GJ72" s="472"/>
      <c r="GK72" s="472"/>
      <c r="GL72" s="472"/>
      <c r="GM72" s="472"/>
      <c r="GN72" s="472"/>
      <c r="GO72" s="472"/>
      <c r="GP72" s="472"/>
      <c r="GQ72" s="472"/>
      <c r="GR72" s="472"/>
      <c r="GS72" s="472"/>
      <c r="GT72" s="472"/>
      <c r="GU72" s="472"/>
      <c r="GV72" s="472"/>
      <c r="GW72" s="472"/>
      <c r="GX72" s="472"/>
      <c r="GY72" s="472"/>
      <c r="GZ72" s="472"/>
      <c r="HA72" s="472"/>
      <c r="HB72" s="472"/>
      <c r="HC72" s="472"/>
      <c r="HD72" s="472"/>
      <c r="HE72" s="472"/>
      <c r="HF72" s="472"/>
      <c r="HG72" s="472"/>
      <c r="HH72" s="472"/>
      <c r="HI72" s="472"/>
      <c r="HJ72" s="472"/>
      <c r="HK72" s="472"/>
      <c r="HL72" s="472"/>
      <c r="HM72" s="472"/>
      <c r="HN72" s="472"/>
      <c r="HO72" s="472"/>
      <c r="HP72" s="472"/>
      <c r="HQ72" s="472"/>
      <c r="HR72" s="472"/>
      <c r="HS72" s="472"/>
      <c r="HT72" s="472"/>
      <c r="HU72" s="472"/>
      <c r="HV72" s="472"/>
      <c r="HW72" s="472"/>
      <c r="HX72" s="472"/>
      <c r="HY72" s="472"/>
      <c r="HZ72" s="472"/>
      <c r="IA72" s="472"/>
      <c r="IB72" s="472"/>
      <c r="IC72" s="472"/>
      <c r="ID72" s="472"/>
    </row>
    <row r="73" spans="1:238" ht="31.2" x14ac:dyDescent="0.3">
      <c r="A73" s="397" t="s">
        <v>1201</v>
      </c>
      <c r="B73" s="611"/>
      <c r="C73" s="611"/>
      <c r="D73" s="614">
        <v>5100</v>
      </c>
      <c r="E73" s="291">
        <f t="shared" si="13"/>
        <v>13835994</v>
      </c>
      <c r="F73" s="291">
        <f t="shared" ref="F73:M73" si="14">SUM(F74)</f>
        <v>1456246</v>
      </c>
      <c r="G73" s="291">
        <f t="shared" si="14"/>
        <v>582500</v>
      </c>
      <c r="H73" s="291">
        <f t="shared" si="14"/>
        <v>1223333</v>
      </c>
      <c r="I73" s="291">
        <f t="shared" si="14"/>
        <v>8445869</v>
      </c>
      <c r="J73" s="291">
        <f t="shared" si="14"/>
        <v>0</v>
      </c>
      <c r="K73" s="291">
        <f t="shared" si="14"/>
        <v>1528046</v>
      </c>
      <c r="L73" s="291">
        <f t="shared" si="14"/>
        <v>0</v>
      </c>
      <c r="M73" s="291">
        <f t="shared" si="14"/>
        <v>600000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472"/>
      <c r="FQ73" s="472"/>
      <c r="FR73" s="472"/>
      <c r="FS73" s="472"/>
      <c r="FT73" s="472"/>
      <c r="FU73" s="472"/>
      <c r="FV73" s="472"/>
      <c r="FW73" s="472"/>
      <c r="FX73" s="472"/>
      <c r="FY73" s="472"/>
      <c r="FZ73" s="472"/>
      <c r="GA73" s="472"/>
      <c r="GB73" s="472"/>
      <c r="GC73" s="472"/>
      <c r="GD73" s="472"/>
      <c r="GE73" s="472"/>
      <c r="GF73" s="472"/>
      <c r="GG73" s="472"/>
      <c r="GH73" s="472"/>
      <c r="GI73" s="472"/>
      <c r="GJ73" s="472"/>
      <c r="GK73" s="472"/>
      <c r="GL73" s="472"/>
      <c r="GM73" s="472"/>
      <c r="GN73" s="472"/>
      <c r="GO73" s="472"/>
      <c r="GP73" s="472"/>
      <c r="GQ73" s="472"/>
      <c r="GR73" s="472"/>
      <c r="GS73" s="472"/>
      <c r="GT73" s="472"/>
      <c r="GU73" s="472"/>
      <c r="GV73" s="472"/>
      <c r="GW73" s="472"/>
      <c r="GX73" s="472"/>
      <c r="GY73" s="472"/>
      <c r="GZ73" s="472"/>
      <c r="HA73" s="472"/>
      <c r="HB73" s="472"/>
      <c r="HC73" s="472"/>
      <c r="HD73" s="472"/>
      <c r="HE73" s="472"/>
      <c r="HF73" s="472"/>
      <c r="HG73" s="472"/>
      <c r="HH73" s="472"/>
      <c r="HI73" s="472"/>
      <c r="HJ73" s="472"/>
      <c r="HK73" s="472"/>
      <c r="HL73" s="472"/>
      <c r="HM73" s="472"/>
      <c r="HN73" s="472"/>
      <c r="HO73" s="472"/>
      <c r="HP73" s="472"/>
      <c r="HQ73" s="472"/>
      <c r="HR73" s="472"/>
      <c r="HS73" s="472"/>
      <c r="HT73" s="472"/>
      <c r="HU73" s="472"/>
      <c r="HV73" s="472"/>
      <c r="HW73" s="472"/>
      <c r="HX73" s="472"/>
      <c r="HY73" s="472"/>
      <c r="HZ73" s="472"/>
      <c r="IA73" s="472"/>
      <c r="IB73" s="472"/>
      <c r="IC73" s="472"/>
      <c r="ID73" s="472"/>
    </row>
    <row r="74" spans="1:238" x14ac:dyDescent="0.3">
      <c r="A74" s="397" t="s">
        <v>1183</v>
      </c>
      <c r="B74" s="611"/>
      <c r="C74" s="611"/>
      <c r="D74" s="614">
        <v>5100</v>
      </c>
      <c r="E74" s="291">
        <f t="shared" si="13"/>
        <v>13835994</v>
      </c>
      <c r="F74" s="291">
        <f t="shared" ref="F74:M74" si="15">SUM(F75:F86)</f>
        <v>1456246</v>
      </c>
      <c r="G74" s="291">
        <f t="shared" si="15"/>
        <v>582500</v>
      </c>
      <c r="H74" s="291">
        <f t="shared" si="15"/>
        <v>1223333</v>
      </c>
      <c r="I74" s="291">
        <f t="shared" si="15"/>
        <v>8445869</v>
      </c>
      <c r="J74" s="291">
        <f t="shared" si="15"/>
        <v>0</v>
      </c>
      <c r="K74" s="291">
        <f t="shared" si="15"/>
        <v>1528046</v>
      </c>
      <c r="L74" s="291">
        <f t="shared" si="15"/>
        <v>0</v>
      </c>
      <c r="M74" s="291">
        <f t="shared" si="15"/>
        <v>600000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472"/>
      <c r="FQ74" s="472"/>
      <c r="FR74" s="472"/>
      <c r="FS74" s="472"/>
      <c r="FT74" s="472"/>
      <c r="FU74" s="472"/>
      <c r="FV74" s="472"/>
      <c r="FW74" s="472"/>
      <c r="FX74" s="472"/>
      <c r="FY74" s="472"/>
      <c r="FZ74" s="472"/>
      <c r="GA74" s="472"/>
      <c r="GB74" s="472"/>
      <c r="GC74" s="472"/>
      <c r="GD74" s="472"/>
      <c r="GE74" s="472"/>
      <c r="GF74" s="472"/>
      <c r="GG74" s="472"/>
      <c r="GH74" s="472"/>
      <c r="GI74" s="472"/>
      <c r="GJ74" s="472"/>
      <c r="GK74" s="472"/>
      <c r="GL74" s="472"/>
      <c r="GM74" s="472"/>
      <c r="GN74" s="472"/>
      <c r="GO74" s="472"/>
      <c r="GP74" s="472"/>
      <c r="GQ74" s="472"/>
      <c r="GR74" s="472"/>
      <c r="GS74" s="472"/>
      <c r="GT74" s="472"/>
      <c r="GU74" s="472"/>
      <c r="GV74" s="472"/>
      <c r="GW74" s="472"/>
      <c r="GX74" s="472"/>
      <c r="GY74" s="472"/>
      <c r="GZ74" s="472"/>
      <c r="HA74" s="472"/>
      <c r="HB74" s="472"/>
      <c r="HC74" s="472"/>
      <c r="HD74" s="472"/>
      <c r="HE74" s="472"/>
      <c r="HF74" s="472"/>
      <c r="HG74" s="472"/>
      <c r="HH74" s="472"/>
      <c r="HI74" s="472"/>
      <c r="HJ74" s="472"/>
      <c r="HK74" s="472"/>
      <c r="HL74" s="472"/>
      <c r="HM74" s="472"/>
      <c r="HN74" s="472"/>
      <c r="HO74" s="472"/>
      <c r="HP74" s="472"/>
      <c r="HQ74" s="472"/>
      <c r="HR74" s="472"/>
      <c r="HS74" s="472"/>
      <c r="HT74" s="472"/>
      <c r="HU74" s="472"/>
      <c r="HV74" s="472"/>
      <c r="HW74" s="472"/>
      <c r="HX74" s="472"/>
      <c r="HY74" s="472"/>
      <c r="HZ74" s="472"/>
      <c r="IA74" s="472"/>
      <c r="IB74" s="472"/>
      <c r="IC74" s="472"/>
      <c r="ID74" s="472"/>
    </row>
    <row r="75" spans="1:238" ht="46.8" x14ac:dyDescent="0.3">
      <c r="A75" s="303" t="s">
        <v>1202</v>
      </c>
      <c r="B75" s="613">
        <v>2</v>
      </c>
      <c r="C75" s="613">
        <v>603</v>
      </c>
      <c r="D75" s="614">
        <v>5100</v>
      </c>
      <c r="E75" s="294">
        <f t="shared" si="13"/>
        <v>46230</v>
      </c>
      <c r="F75" s="294">
        <v>0</v>
      </c>
      <c r="G75" s="294">
        <v>0</v>
      </c>
      <c r="H75" s="294">
        <v>46230</v>
      </c>
      <c r="I75" s="294">
        <v>0</v>
      </c>
      <c r="J75" s="294">
        <v>0</v>
      </c>
      <c r="K75" s="294">
        <v>0</v>
      </c>
      <c r="L75" s="294">
        <v>0</v>
      </c>
      <c r="M75" s="294">
        <v>0</v>
      </c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2"/>
      <c r="CL75" s="472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/>
      <c r="CX75" s="472"/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2"/>
      <c r="DK75" s="472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2"/>
      <c r="EJ75" s="472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2"/>
      <c r="FL75" s="472"/>
      <c r="FM75" s="472"/>
      <c r="FN75" s="472"/>
      <c r="FO75" s="472"/>
      <c r="FP75" s="472"/>
      <c r="FQ75" s="472"/>
      <c r="FR75" s="472"/>
      <c r="FS75" s="472"/>
      <c r="FT75" s="472"/>
      <c r="FU75" s="472"/>
      <c r="FV75" s="472"/>
      <c r="FW75" s="472"/>
      <c r="FX75" s="472"/>
      <c r="FY75" s="472"/>
      <c r="FZ75" s="472"/>
      <c r="GA75" s="472"/>
      <c r="GB75" s="472"/>
      <c r="GC75" s="472"/>
      <c r="GD75" s="472"/>
      <c r="GE75" s="472"/>
      <c r="GF75" s="472"/>
      <c r="GG75" s="472"/>
      <c r="GH75" s="472"/>
      <c r="GI75" s="472"/>
      <c r="GJ75" s="472"/>
      <c r="GK75" s="472"/>
      <c r="GL75" s="472"/>
      <c r="GM75" s="472"/>
      <c r="GN75" s="472"/>
      <c r="GO75" s="472"/>
      <c r="GP75" s="472"/>
      <c r="GQ75" s="472"/>
      <c r="GR75" s="472"/>
      <c r="GS75" s="472"/>
      <c r="GT75" s="472"/>
      <c r="GU75" s="472"/>
      <c r="GV75" s="472"/>
      <c r="GW75" s="472"/>
      <c r="GX75" s="472"/>
      <c r="GY75" s="472"/>
      <c r="GZ75" s="472"/>
      <c r="HA75" s="472"/>
      <c r="HB75" s="472"/>
      <c r="HC75" s="472"/>
      <c r="HD75" s="472"/>
      <c r="HE75" s="472"/>
      <c r="HF75" s="472"/>
      <c r="HG75" s="472"/>
      <c r="HH75" s="472"/>
      <c r="HI75" s="472"/>
      <c r="HJ75" s="472"/>
      <c r="HK75" s="472"/>
      <c r="HL75" s="472"/>
      <c r="HM75" s="472"/>
      <c r="HN75" s="472"/>
      <c r="HO75" s="472"/>
      <c r="HP75" s="472"/>
      <c r="HQ75" s="472"/>
      <c r="HR75" s="472"/>
      <c r="HS75" s="472"/>
      <c r="HT75" s="472"/>
      <c r="HU75" s="472"/>
      <c r="HV75" s="472"/>
      <c r="HW75" s="472"/>
      <c r="HX75" s="472"/>
      <c r="HY75" s="472"/>
      <c r="HZ75" s="472"/>
      <c r="IA75" s="472"/>
      <c r="IB75" s="472"/>
      <c r="IC75" s="472"/>
      <c r="ID75" s="472"/>
    </row>
    <row r="76" spans="1:238" ht="31.2" x14ac:dyDescent="0.3">
      <c r="A76" s="296" t="s">
        <v>1402</v>
      </c>
      <c r="B76" s="612">
        <v>2</v>
      </c>
      <c r="C76" s="612">
        <v>619</v>
      </c>
      <c r="D76" s="612">
        <v>5100</v>
      </c>
      <c r="E76" s="294">
        <f t="shared" si="13"/>
        <v>13990</v>
      </c>
      <c r="F76" s="294">
        <v>0</v>
      </c>
      <c r="G76" s="294">
        <v>0</v>
      </c>
      <c r="H76" s="294">
        <v>13990</v>
      </c>
      <c r="I76" s="294">
        <v>0</v>
      </c>
      <c r="J76" s="294">
        <v>0</v>
      </c>
      <c r="K76" s="294"/>
      <c r="L76" s="294">
        <v>0</v>
      </c>
      <c r="M76" s="294">
        <v>0</v>
      </c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  <c r="CK76" s="472"/>
      <c r="CL76" s="472"/>
      <c r="CM76" s="472"/>
      <c r="CN76" s="472"/>
      <c r="CO76" s="472"/>
      <c r="CP76" s="472"/>
      <c r="CQ76" s="472"/>
      <c r="CR76" s="472"/>
      <c r="CS76" s="472"/>
      <c r="CT76" s="472"/>
      <c r="CU76" s="472"/>
      <c r="CV76" s="472"/>
      <c r="CW76" s="472"/>
      <c r="CX76" s="472"/>
      <c r="CY76" s="472"/>
      <c r="CZ76" s="472"/>
      <c r="DA76" s="472"/>
      <c r="DB76" s="472"/>
      <c r="DC76" s="472"/>
      <c r="DD76" s="472"/>
      <c r="DE76" s="472"/>
      <c r="DF76" s="472"/>
      <c r="DG76" s="472"/>
      <c r="DH76" s="472"/>
      <c r="DI76" s="472"/>
      <c r="DJ76" s="472"/>
      <c r="DK76" s="472"/>
      <c r="DL76" s="472"/>
      <c r="DM76" s="472"/>
      <c r="DN76" s="472"/>
      <c r="DO76" s="472"/>
      <c r="DP76" s="472"/>
      <c r="DQ76" s="472"/>
      <c r="DR76" s="472"/>
      <c r="DS76" s="472"/>
      <c r="DT76" s="472"/>
      <c r="DU76" s="472"/>
      <c r="DV76" s="472"/>
      <c r="DW76" s="472"/>
      <c r="DX76" s="472"/>
      <c r="DY76" s="472"/>
      <c r="DZ76" s="472"/>
      <c r="EA76" s="472"/>
      <c r="EB76" s="472"/>
      <c r="EC76" s="472"/>
      <c r="ED76" s="472"/>
      <c r="EE76" s="472"/>
      <c r="EF76" s="472"/>
      <c r="EG76" s="472"/>
      <c r="EH76" s="472"/>
      <c r="EI76" s="472"/>
      <c r="EJ76" s="472"/>
      <c r="EK76" s="472"/>
      <c r="EL76" s="472"/>
      <c r="EM76" s="472"/>
      <c r="EN76" s="472"/>
      <c r="EO76" s="472"/>
      <c r="EP76" s="472"/>
      <c r="EQ76" s="472"/>
      <c r="ER76" s="472"/>
      <c r="ES76" s="472"/>
      <c r="ET76" s="472"/>
      <c r="EU76" s="472"/>
      <c r="EV76" s="472"/>
      <c r="EW76" s="472"/>
      <c r="EX76" s="472"/>
      <c r="EY76" s="472"/>
      <c r="EZ76" s="472"/>
      <c r="FA76" s="472"/>
      <c r="FB76" s="472"/>
      <c r="FC76" s="472"/>
      <c r="FD76" s="472"/>
      <c r="FE76" s="472"/>
      <c r="FF76" s="472"/>
      <c r="FG76" s="472"/>
      <c r="FH76" s="472"/>
      <c r="FI76" s="472"/>
      <c r="FJ76" s="472"/>
      <c r="FK76" s="472"/>
      <c r="FL76" s="472"/>
      <c r="FM76" s="472"/>
      <c r="FN76" s="472"/>
      <c r="FO76" s="472"/>
      <c r="FP76" s="472"/>
      <c r="FQ76" s="472"/>
      <c r="FR76" s="472"/>
      <c r="FS76" s="472"/>
      <c r="FT76" s="472"/>
      <c r="FU76" s="472"/>
      <c r="FV76" s="472"/>
      <c r="FW76" s="472"/>
      <c r="FX76" s="472"/>
      <c r="FY76" s="472"/>
      <c r="FZ76" s="472"/>
      <c r="GA76" s="472"/>
      <c r="GB76" s="472"/>
      <c r="GC76" s="472"/>
      <c r="GD76" s="472"/>
      <c r="GE76" s="472"/>
      <c r="GF76" s="472"/>
      <c r="GG76" s="472"/>
      <c r="GH76" s="472"/>
      <c r="GI76" s="472"/>
      <c r="GJ76" s="472"/>
      <c r="GK76" s="472"/>
      <c r="GL76" s="472"/>
      <c r="GM76" s="472"/>
      <c r="GN76" s="472"/>
      <c r="GO76" s="472"/>
      <c r="GP76" s="472"/>
      <c r="GQ76" s="472"/>
      <c r="GR76" s="472"/>
      <c r="GS76" s="472"/>
      <c r="GT76" s="472"/>
      <c r="GU76" s="472"/>
      <c r="GV76" s="472"/>
      <c r="GW76" s="472"/>
      <c r="GX76" s="472"/>
      <c r="GY76" s="472"/>
      <c r="GZ76" s="472"/>
      <c r="HA76" s="472"/>
      <c r="HB76" s="472"/>
      <c r="HC76" s="472"/>
      <c r="HD76" s="472"/>
      <c r="HE76" s="472"/>
      <c r="HF76" s="472"/>
      <c r="HG76" s="472"/>
      <c r="HH76" s="472"/>
      <c r="HI76" s="472"/>
      <c r="HJ76" s="472"/>
      <c r="HK76" s="472"/>
      <c r="HL76" s="472"/>
      <c r="HM76" s="472"/>
      <c r="HN76" s="472"/>
      <c r="HO76" s="472"/>
      <c r="HP76" s="472"/>
      <c r="HQ76" s="472"/>
      <c r="HR76" s="472"/>
      <c r="HS76" s="472"/>
      <c r="HT76" s="472"/>
      <c r="HU76" s="472"/>
      <c r="HV76" s="472"/>
      <c r="HW76" s="472"/>
      <c r="HX76" s="472"/>
      <c r="HY76" s="472"/>
      <c r="HZ76" s="472"/>
      <c r="IA76" s="472"/>
      <c r="IB76" s="472"/>
      <c r="IC76" s="472"/>
      <c r="ID76" s="472"/>
    </row>
    <row r="77" spans="1:238" x14ac:dyDescent="0.3">
      <c r="A77" s="296" t="s">
        <v>1403</v>
      </c>
      <c r="B77" s="612">
        <v>2</v>
      </c>
      <c r="C77" s="612">
        <v>619</v>
      </c>
      <c r="D77" s="612">
        <v>5100</v>
      </c>
      <c r="E77" s="294">
        <f t="shared" si="13"/>
        <v>25032</v>
      </c>
      <c r="F77" s="294">
        <v>0</v>
      </c>
      <c r="G77" s="294">
        <v>0</v>
      </c>
      <c r="H77" s="294">
        <v>25032</v>
      </c>
      <c r="I77" s="294">
        <v>0</v>
      </c>
      <c r="J77" s="294">
        <v>0</v>
      </c>
      <c r="K77" s="294"/>
      <c r="L77" s="294">
        <v>0</v>
      </c>
      <c r="M77" s="294">
        <v>0</v>
      </c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  <c r="CK77" s="472"/>
      <c r="CL77" s="472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DH77" s="472"/>
      <c r="DI77" s="472"/>
      <c r="DJ77" s="472"/>
      <c r="DK77" s="472"/>
      <c r="DL77" s="472"/>
      <c r="DM77" s="472"/>
      <c r="DN77" s="472"/>
      <c r="DO77" s="472"/>
      <c r="DP77" s="472"/>
      <c r="DQ77" s="472"/>
      <c r="DR77" s="472"/>
      <c r="DS77" s="472"/>
      <c r="DT77" s="472"/>
      <c r="DU77" s="472"/>
      <c r="DV77" s="472"/>
      <c r="DW77" s="472"/>
      <c r="DX77" s="472"/>
      <c r="DY77" s="472"/>
      <c r="DZ77" s="472"/>
      <c r="EA77" s="472"/>
      <c r="EB77" s="472"/>
      <c r="EC77" s="472"/>
      <c r="ED77" s="472"/>
      <c r="EE77" s="472"/>
      <c r="EF77" s="472"/>
      <c r="EG77" s="472"/>
      <c r="EH77" s="472"/>
      <c r="EI77" s="472"/>
      <c r="EJ77" s="472"/>
      <c r="EK77" s="472"/>
      <c r="EL77" s="472"/>
      <c r="EM77" s="472"/>
      <c r="EN77" s="472"/>
      <c r="EO77" s="472"/>
      <c r="EP77" s="472"/>
      <c r="EQ77" s="472"/>
      <c r="ER77" s="472"/>
      <c r="ES77" s="472"/>
      <c r="ET77" s="472"/>
      <c r="EU77" s="472"/>
      <c r="EV77" s="472"/>
      <c r="EW77" s="472"/>
      <c r="EX77" s="472"/>
      <c r="EY77" s="472"/>
      <c r="EZ77" s="472"/>
      <c r="FA77" s="472"/>
      <c r="FB77" s="472"/>
      <c r="FC77" s="472"/>
      <c r="FD77" s="472"/>
      <c r="FE77" s="472"/>
      <c r="FF77" s="472"/>
      <c r="FG77" s="472"/>
      <c r="FH77" s="472"/>
      <c r="FI77" s="472"/>
      <c r="FJ77" s="472"/>
      <c r="FK77" s="472"/>
      <c r="FL77" s="472"/>
      <c r="FM77" s="472"/>
      <c r="FN77" s="472"/>
      <c r="FO77" s="472"/>
      <c r="FP77" s="472"/>
      <c r="FQ77" s="472"/>
      <c r="FR77" s="472"/>
      <c r="FS77" s="472"/>
      <c r="FT77" s="472"/>
      <c r="FU77" s="472"/>
      <c r="FV77" s="472"/>
      <c r="FW77" s="472"/>
      <c r="FX77" s="472"/>
      <c r="FY77" s="472"/>
      <c r="FZ77" s="472"/>
      <c r="GA77" s="472"/>
      <c r="GB77" s="472"/>
      <c r="GC77" s="472"/>
      <c r="GD77" s="472"/>
      <c r="GE77" s="472"/>
      <c r="GF77" s="472"/>
      <c r="GG77" s="472"/>
      <c r="GH77" s="472"/>
      <c r="GI77" s="472"/>
      <c r="GJ77" s="472"/>
      <c r="GK77" s="472"/>
      <c r="GL77" s="472"/>
      <c r="GM77" s="472"/>
      <c r="GN77" s="472"/>
      <c r="GO77" s="472"/>
      <c r="GP77" s="472"/>
      <c r="GQ77" s="472"/>
      <c r="GR77" s="472"/>
      <c r="GS77" s="472"/>
      <c r="GT77" s="472"/>
      <c r="GU77" s="472"/>
      <c r="GV77" s="472"/>
      <c r="GW77" s="472"/>
      <c r="GX77" s="472"/>
      <c r="GY77" s="472"/>
      <c r="GZ77" s="472"/>
      <c r="HA77" s="472"/>
      <c r="HB77" s="472"/>
      <c r="HC77" s="472"/>
      <c r="HD77" s="472"/>
      <c r="HE77" s="472"/>
      <c r="HF77" s="472"/>
      <c r="HG77" s="472"/>
      <c r="HH77" s="472"/>
      <c r="HI77" s="472"/>
      <c r="HJ77" s="472"/>
      <c r="HK77" s="472"/>
      <c r="HL77" s="472"/>
      <c r="HM77" s="472"/>
      <c r="HN77" s="472"/>
      <c r="HO77" s="472"/>
      <c r="HP77" s="472"/>
      <c r="HQ77" s="472"/>
      <c r="HR77" s="472"/>
      <c r="HS77" s="472"/>
      <c r="HT77" s="472"/>
      <c r="HU77" s="472"/>
      <c r="HV77" s="472"/>
      <c r="HW77" s="472"/>
      <c r="HX77" s="472"/>
      <c r="HY77" s="472"/>
      <c r="HZ77" s="472"/>
      <c r="IA77" s="472"/>
      <c r="IB77" s="472"/>
      <c r="IC77" s="472"/>
      <c r="ID77" s="472"/>
    </row>
    <row r="78" spans="1:238" ht="31.2" x14ac:dyDescent="0.3">
      <c r="A78" s="296" t="s">
        <v>1404</v>
      </c>
      <c r="B78" s="612">
        <v>2</v>
      </c>
      <c r="C78" s="612">
        <v>619</v>
      </c>
      <c r="D78" s="612">
        <v>5100</v>
      </c>
      <c r="E78" s="294">
        <f t="shared" si="13"/>
        <v>150000</v>
      </c>
      <c r="F78" s="294">
        <v>0</v>
      </c>
      <c r="G78" s="294">
        <v>0</v>
      </c>
      <c r="H78" s="294">
        <v>50000</v>
      </c>
      <c r="I78" s="294">
        <v>0</v>
      </c>
      <c r="J78" s="294">
        <v>0</v>
      </c>
      <c r="K78" s="294"/>
      <c r="L78" s="294">
        <v>0</v>
      </c>
      <c r="M78" s="294">
        <v>100000</v>
      </c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  <c r="BZ78" s="472"/>
      <c r="CA78" s="472"/>
      <c r="CB78" s="472"/>
      <c r="CC78" s="472"/>
      <c r="CD78" s="472"/>
      <c r="CE78" s="472"/>
      <c r="CF78" s="472"/>
      <c r="CG78" s="472"/>
      <c r="CH78" s="472"/>
      <c r="CI78" s="472"/>
      <c r="CJ78" s="472"/>
      <c r="CK78" s="472"/>
      <c r="CL78" s="472"/>
      <c r="CM78" s="472"/>
      <c r="CN78" s="472"/>
      <c r="CO78" s="472"/>
      <c r="CP78" s="472"/>
      <c r="CQ78" s="472"/>
      <c r="CR78" s="472"/>
      <c r="CS78" s="472"/>
      <c r="CT78" s="472"/>
      <c r="CU78" s="472"/>
      <c r="CV78" s="472"/>
      <c r="CW78" s="472"/>
      <c r="CX78" s="472"/>
      <c r="CY78" s="472"/>
      <c r="CZ78" s="472"/>
      <c r="DA78" s="472"/>
      <c r="DB78" s="472"/>
      <c r="DC78" s="472"/>
      <c r="DD78" s="472"/>
      <c r="DE78" s="472"/>
      <c r="DF78" s="472"/>
      <c r="DG78" s="472"/>
      <c r="DH78" s="472"/>
      <c r="DI78" s="472"/>
      <c r="DJ78" s="472"/>
      <c r="DK78" s="472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2"/>
      <c r="EJ78" s="472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2"/>
      <c r="FL78" s="472"/>
      <c r="FM78" s="472"/>
      <c r="FN78" s="472"/>
      <c r="FO78" s="472"/>
      <c r="FP78" s="472"/>
      <c r="FQ78" s="472"/>
      <c r="FR78" s="472"/>
      <c r="FS78" s="472"/>
      <c r="FT78" s="472"/>
      <c r="FU78" s="472"/>
      <c r="FV78" s="472"/>
      <c r="FW78" s="472"/>
      <c r="FX78" s="472"/>
      <c r="FY78" s="472"/>
      <c r="FZ78" s="472"/>
      <c r="GA78" s="472"/>
      <c r="GB78" s="472"/>
      <c r="GC78" s="472"/>
      <c r="GD78" s="472"/>
      <c r="GE78" s="472"/>
      <c r="GF78" s="472"/>
      <c r="GG78" s="472"/>
      <c r="GH78" s="472"/>
      <c r="GI78" s="472"/>
      <c r="GJ78" s="472"/>
      <c r="GK78" s="472"/>
      <c r="GL78" s="472"/>
      <c r="GM78" s="472"/>
      <c r="GN78" s="472"/>
      <c r="GO78" s="472"/>
      <c r="GP78" s="472"/>
      <c r="GQ78" s="472"/>
      <c r="GR78" s="472"/>
      <c r="GS78" s="472"/>
      <c r="GT78" s="472"/>
      <c r="GU78" s="472"/>
      <c r="GV78" s="472"/>
      <c r="GW78" s="472"/>
      <c r="GX78" s="472"/>
      <c r="GY78" s="472"/>
      <c r="GZ78" s="472"/>
      <c r="HA78" s="472"/>
      <c r="HB78" s="472"/>
      <c r="HC78" s="472"/>
      <c r="HD78" s="472"/>
      <c r="HE78" s="472"/>
      <c r="HF78" s="472"/>
      <c r="HG78" s="472"/>
      <c r="HH78" s="472"/>
      <c r="HI78" s="472"/>
      <c r="HJ78" s="472"/>
      <c r="HK78" s="472"/>
      <c r="HL78" s="472"/>
      <c r="HM78" s="472"/>
      <c r="HN78" s="472"/>
      <c r="HO78" s="472"/>
      <c r="HP78" s="472"/>
      <c r="HQ78" s="472"/>
      <c r="HR78" s="472"/>
      <c r="HS78" s="472"/>
      <c r="HT78" s="472"/>
      <c r="HU78" s="472"/>
      <c r="HV78" s="472"/>
      <c r="HW78" s="472"/>
      <c r="HX78" s="472"/>
      <c r="HY78" s="472"/>
      <c r="HZ78" s="472"/>
      <c r="IA78" s="472"/>
      <c r="IB78" s="472"/>
      <c r="IC78" s="472"/>
      <c r="ID78" s="472"/>
    </row>
    <row r="79" spans="1:238" x14ac:dyDescent="0.3">
      <c r="A79" s="303" t="s">
        <v>1405</v>
      </c>
      <c r="B79" s="613"/>
      <c r="C79" s="613"/>
      <c r="D79" s="614"/>
      <c r="E79" s="294">
        <f t="shared" si="13"/>
        <v>500000</v>
      </c>
      <c r="F79" s="294">
        <v>0</v>
      </c>
      <c r="G79" s="294">
        <v>0</v>
      </c>
      <c r="H79" s="294"/>
      <c r="I79" s="294">
        <v>0</v>
      </c>
      <c r="J79" s="294">
        <v>0</v>
      </c>
      <c r="K79" s="294">
        <v>0</v>
      </c>
      <c r="L79" s="294">
        <v>0</v>
      </c>
      <c r="M79" s="294">
        <v>500000</v>
      </c>
      <c r="N79" s="472"/>
      <c r="O79" s="472"/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2"/>
      <c r="CL79" s="472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/>
      <c r="CX79" s="472"/>
      <c r="CY79" s="472"/>
      <c r="CZ79" s="472"/>
      <c r="DA79" s="472"/>
      <c r="DB79" s="472"/>
      <c r="DC79" s="472"/>
      <c r="DD79" s="472"/>
      <c r="DE79" s="472"/>
      <c r="DF79" s="472"/>
      <c r="DG79" s="472"/>
      <c r="DH79" s="472"/>
      <c r="DI79" s="472"/>
      <c r="DJ79" s="472"/>
      <c r="DK79" s="472"/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2"/>
      <c r="EJ79" s="472"/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2"/>
      <c r="FL79" s="472"/>
      <c r="FM79" s="472"/>
      <c r="FN79" s="472"/>
      <c r="FO79" s="472"/>
      <c r="FP79" s="472"/>
      <c r="FQ79" s="472"/>
      <c r="FR79" s="472"/>
      <c r="FS79" s="472"/>
      <c r="FT79" s="472"/>
      <c r="FU79" s="472"/>
      <c r="FV79" s="472"/>
      <c r="FW79" s="472"/>
      <c r="FX79" s="472"/>
      <c r="FY79" s="472"/>
      <c r="FZ79" s="472"/>
      <c r="GA79" s="472"/>
      <c r="GB79" s="472"/>
      <c r="GC79" s="472"/>
      <c r="GD79" s="472"/>
      <c r="GE79" s="472"/>
      <c r="GF79" s="472"/>
      <c r="GG79" s="472"/>
      <c r="GH79" s="472"/>
      <c r="GI79" s="472"/>
      <c r="GJ79" s="472"/>
      <c r="GK79" s="472"/>
      <c r="GL79" s="472"/>
      <c r="GM79" s="472"/>
      <c r="GN79" s="472"/>
      <c r="GO79" s="472"/>
      <c r="GP79" s="472"/>
      <c r="GQ79" s="472"/>
      <c r="GR79" s="472"/>
      <c r="GS79" s="472"/>
      <c r="GT79" s="472"/>
      <c r="GU79" s="472"/>
      <c r="GV79" s="472"/>
      <c r="GW79" s="472"/>
      <c r="GX79" s="472"/>
      <c r="GY79" s="472"/>
      <c r="GZ79" s="472"/>
      <c r="HA79" s="472"/>
      <c r="HB79" s="472"/>
      <c r="HC79" s="472"/>
      <c r="HD79" s="472"/>
      <c r="HE79" s="472"/>
      <c r="HF79" s="472"/>
      <c r="HG79" s="472"/>
      <c r="HH79" s="472"/>
      <c r="HI79" s="472"/>
      <c r="HJ79" s="472"/>
      <c r="HK79" s="472"/>
      <c r="HL79" s="472"/>
      <c r="HM79" s="472"/>
      <c r="HN79" s="472"/>
      <c r="HO79" s="472"/>
      <c r="HP79" s="472"/>
      <c r="HQ79" s="472"/>
      <c r="HR79" s="472"/>
      <c r="HS79" s="472"/>
      <c r="HT79" s="472"/>
      <c r="HU79" s="472"/>
      <c r="HV79" s="472"/>
      <c r="HW79" s="472"/>
      <c r="HX79" s="472"/>
      <c r="HY79" s="472"/>
      <c r="HZ79" s="472"/>
      <c r="IA79" s="472"/>
      <c r="IB79" s="472"/>
      <c r="IC79" s="472"/>
      <c r="ID79" s="472"/>
    </row>
    <row r="80" spans="1:238" ht="46.8" x14ac:dyDescent="0.3">
      <c r="A80" s="303" t="s">
        <v>1203</v>
      </c>
      <c r="B80" s="613">
        <v>2</v>
      </c>
      <c r="C80" s="613">
        <v>606</v>
      </c>
      <c r="D80" s="614">
        <v>5100</v>
      </c>
      <c r="E80" s="294">
        <f t="shared" si="13"/>
        <v>600880</v>
      </c>
      <c r="F80" s="294">
        <v>0</v>
      </c>
      <c r="G80" s="294">
        <v>0</v>
      </c>
      <c r="H80" s="294">
        <v>573484</v>
      </c>
      <c r="I80" s="294">
        <v>0</v>
      </c>
      <c r="J80" s="294">
        <v>0</v>
      </c>
      <c r="K80" s="294">
        <f>27396</f>
        <v>27396</v>
      </c>
      <c r="L80" s="294">
        <v>0</v>
      </c>
      <c r="M80" s="294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472"/>
      <c r="CX80" s="472"/>
      <c r="CY80" s="472"/>
      <c r="CZ80" s="472"/>
      <c r="DA80" s="472"/>
      <c r="DB80" s="472"/>
      <c r="DC80" s="472"/>
      <c r="DD80" s="472"/>
      <c r="DE80" s="472"/>
      <c r="DF80" s="472"/>
      <c r="DG80" s="472"/>
      <c r="DH80" s="472"/>
      <c r="DI80" s="472"/>
      <c r="DJ80" s="472"/>
      <c r="DK80" s="472"/>
      <c r="DL80" s="472"/>
      <c r="DM80" s="472"/>
      <c r="DN80" s="472"/>
      <c r="DO80" s="472"/>
      <c r="DP80" s="472"/>
      <c r="DQ80" s="472"/>
      <c r="DR80" s="472"/>
      <c r="DS80" s="472"/>
      <c r="DT80" s="472"/>
      <c r="DU80" s="472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2"/>
      <c r="EJ80" s="472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2"/>
      <c r="FK80" s="472"/>
      <c r="FL80" s="472"/>
      <c r="FM80" s="472"/>
      <c r="FN80" s="472"/>
      <c r="FO80" s="472"/>
      <c r="FP80" s="472"/>
      <c r="FQ80" s="472"/>
      <c r="FR80" s="472"/>
      <c r="FS80" s="472"/>
      <c r="FT80" s="472"/>
      <c r="FU80" s="472"/>
      <c r="FV80" s="472"/>
      <c r="FW80" s="472"/>
      <c r="FX80" s="472"/>
      <c r="FY80" s="472"/>
      <c r="FZ80" s="472"/>
      <c r="GA80" s="472"/>
      <c r="GB80" s="472"/>
      <c r="GC80" s="472"/>
      <c r="GD80" s="472"/>
      <c r="GE80" s="472"/>
      <c r="GF80" s="472"/>
      <c r="GG80" s="472"/>
      <c r="GH80" s="472"/>
      <c r="GI80" s="472"/>
      <c r="GJ80" s="472"/>
      <c r="GK80" s="472"/>
      <c r="GL80" s="472"/>
      <c r="GM80" s="472"/>
      <c r="GN80" s="472"/>
      <c r="GO80" s="472"/>
      <c r="GP80" s="472"/>
      <c r="GQ80" s="472"/>
      <c r="GR80" s="472"/>
      <c r="GS80" s="472"/>
      <c r="GT80" s="472"/>
      <c r="GU80" s="472"/>
      <c r="GV80" s="472"/>
      <c r="GW80" s="472"/>
      <c r="GX80" s="472"/>
      <c r="GY80" s="472"/>
      <c r="GZ80" s="472"/>
      <c r="HA80" s="472"/>
      <c r="HB80" s="472"/>
      <c r="HC80" s="472"/>
      <c r="HD80" s="472"/>
      <c r="HE80" s="472"/>
      <c r="HF80" s="472"/>
      <c r="HG80" s="472"/>
      <c r="HH80" s="472"/>
      <c r="HI80" s="472"/>
      <c r="HJ80" s="472"/>
      <c r="HK80" s="472"/>
      <c r="HL80" s="472"/>
      <c r="HM80" s="472"/>
      <c r="HN80" s="472"/>
      <c r="HO80" s="472"/>
      <c r="HP80" s="472"/>
      <c r="HQ80" s="472"/>
      <c r="HR80" s="472"/>
      <c r="HS80" s="472"/>
      <c r="HT80" s="472"/>
      <c r="HU80" s="472"/>
      <c r="HV80" s="472"/>
      <c r="HW80" s="472"/>
      <c r="HX80" s="472"/>
      <c r="HY80" s="472"/>
      <c r="HZ80" s="472"/>
      <c r="IA80" s="472"/>
      <c r="IB80" s="472"/>
      <c r="IC80" s="472"/>
      <c r="ID80" s="472"/>
    </row>
    <row r="81" spans="1:238" ht="27.75" customHeight="1" x14ac:dyDescent="0.3">
      <c r="A81" s="303" t="s">
        <v>1204</v>
      </c>
      <c r="B81" s="613">
        <v>2</v>
      </c>
      <c r="C81" s="613">
        <v>604</v>
      </c>
      <c r="D81" s="614">
        <v>5100</v>
      </c>
      <c r="E81" s="294">
        <f t="shared" si="13"/>
        <v>44404</v>
      </c>
      <c r="F81" s="294">
        <v>0</v>
      </c>
      <c r="G81" s="294">
        <v>0</v>
      </c>
      <c r="H81" s="294">
        <v>0</v>
      </c>
      <c r="I81" s="294">
        <v>0</v>
      </c>
      <c r="J81" s="294">
        <v>0</v>
      </c>
      <c r="K81" s="294">
        <v>44404</v>
      </c>
      <c r="L81" s="294">
        <v>0</v>
      </c>
      <c r="M81" s="294">
        <v>0</v>
      </c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2"/>
      <c r="CL81" s="472"/>
      <c r="CM81" s="472"/>
      <c r="CN81" s="472"/>
      <c r="CO81" s="472"/>
      <c r="CP81" s="472"/>
      <c r="CQ81" s="472"/>
      <c r="CR81" s="472"/>
      <c r="CS81" s="472"/>
      <c r="CT81" s="472"/>
      <c r="CU81" s="472"/>
      <c r="CV81" s="472"/>
      <c r="CW81" s="472"/>
      <c r="CX81" s="472"/>
      <c r="CY81" s="472"/>
      <c r="CZ81" s="472"/>
      <c r="DA81" s="472"/>
      <c r="DB81" s="472"/>
      <c r="DC81" s="472"/>
      <c r="DD81" s="472"/>
      <c r="DE81" s="472"/>
      <c r="DF81" s="472"/>
      <c r="DG81" s="472"/>
      <c r="DH81" s="472"/>
      <c r="DI81" s="472"/>
      <c r="DJ81" s="472"/>
      <c r="DK81" s="472"/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2"/>
      <c r="EJ81" s="472"/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/>
      <c r="FF81" s="472"/>
      <c r="FG81" s="472"/>
      <c r="FH81" s="472"/>
      <c r="FI81" s="472"/>
      <c r="FJ81" s="472"/>
      <c r="FK81" s="472"/>
      <c r="FL81" s="472"/>
      <c r="FM81" s="472"/>
      <c r="FN81" s="472"/>
      <c r="FO81" s="472"/>
      <c r="FP81" s="472"/>
      <c r="FQ81" s="472"/>
      <c r="FR81" s="472"/>
      <c r="FS81" s="472"/>
      <c r="FT81" s="472"/>
      <c r="FU81" s="472"/>
      <c r="FV81" s="472"/>
      <c r="FW81" s="472"/>
      <c r="FX81" s="472"/>
      <c r="FY81" s="472"/>
      <c r="FZ81" s="472"/>
      <c r="GA81" s="472"/>
      <c r="GB81" s="472"/>
      <c r="GC81" s="472"/>
      <c r="GD81" s="472"/>
      <c r="GE81" s="472"/>
      <c r="GF81" s="472"/>
      <c r="GG81" s="472"/>
      <c r="GH81" s="472"/>
      <c r="GI81" s="472"/>
      <c r="GJ81" s="472"/>
      <c r="GK81" s="472"/>
      <c r="GL81" s="472"/>
      <c r="GM81" s="472"/>
      <c r="GN81" s="472"/>
      <c r="GO81" s="472"/>
      <c r="GP81" s="472"/>
      <c r="GQ81" s="472"/>
      <c r="GR81" s="472"/>
      <c r="GS81" s="472"/>
      <c r="GT81" s="472"/>
      <c r="GU81" s="472"/>
      <c r="GV81" s="472"/>
      <c r="GW81" s="472"/>
      <c r="GX81" s="472"/>
      <c r="GY81" s="472"/>
      <c r="GZ81" s="472"/>
      <c r="HA81" s="472"/>
      <c r="HB81" s="472"/>
      <c r="HC81" s="472"/>
      <c r="HD81" s="472"/>
      <c r="HE81" s="472"/>
      <c r="HF81" s="472"/>
      <c r="HG81" s="472"/>
      <c r="HH81" s="472"/>
      <c r="HI81" s="472"/>
      <c r="HJ81" s="472"/>
      <c r="HK81" s="472"/>
      <c r="HL81" s="472"/>
      <c r="HM81" s="472"/>
      <c r="HN81" s="472"/>
      <c r="HO81" s="472"/>
      <c r="HP81" s="472"/>
      <c r="HQ81" s="472"/>
      <c r="HR81" s="472"/>
      <c r="HS81" s="472"/>
      <c r="HT81" s="472"/>
      <c r="HU81" s="472"/>
      <c r="HV81" s="472"/>
      <c r="HW81" s="472"/>
      <c r="HX81" s="472"/>
      <c r="HY81" s="472"/>
      <c r="HZ81" s="472"/>
      <c r="IA81" s="472"/>
      <c r="IB81" s="472"/>
      <c r="IC81" s="472"/>
      <c r="ID81" s="472"/>
    </row>
    <row r="82" spans="1:238" ht="78" x14ac:dyDescent="0.3">
      <c r="A82" s="303" t="s">
        <v>1406</v>
      </c>
      <c r="B82" s="613">
        <v>2</v>
      </c>
      <c r="C82" s="613">
        <v>604</v>
      </c>
      <c r="D82" s="614">
        <v>5100</v>
      </c>
      <c r="E82" s="294">
        <f t="shared" si="13"/>
        <v>76154</v>
      </c>
      <c r="F82" s="294">
        <v>0</v>
      </c>
      <c r="G82" s="294">
        <v>0</v>
      </c>
      <c r="H82" s="294">
        <v>76154</v>
      </c>
      <c r="I82" s="294">
        <v>0</v>
      </c>
      <c r="J82" s="294">
        <v>0</v>
      </c>
      <c r="K82" s="294"/>
      <c r="L82" s="294">
        <v>0</v>
      </c>
      <c r="M82" s="294">
        <v>0</v>
      </c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  <c r="BZ82" s="472"/>
      <c r="CA82" s="472"/>
      <c r="CB82" s="472"/>
      <c r="CC82" s="472"/>
      <c r="CD82" s="472"/>
      <c r="CE82" s="472"/>
      <c r="CF82" s="472"/>
      <c r="CG82" s="472"/>
      <c r="CH82" s="472"/>
      <c r="CI82" s="472"/>
      <c r="CJ82" s="472"/>
      <c r="CK82" s="472"/>
      <c r="CL82" s="472"/>
      <c r="CM82" s="472"/>
      <c r="CN82" s="472"/>
      <c r="CO82" s="472"/>
      <c r="CP82" s="472"/>
      <c r="CQ82" s="472"/>
      <c r="CR82" s="472"/>
      <c r="CS82" s="472"/>
      <c r="CT82" s="472"/>
      <c r="CU82" s="472"/>
      <c r="CV82" s="472"/>
      <c r="CW82" s="472"/>
      <c r="CX82" s="472"/>
      <c r="CY82" s="472"/>
      <c r="CZ82" s="472"/>
      <c r="DA82" s="472"/>
      <c r="DB82" s="472"/>
      <c r="DC82" s="472"/>
      <c r="DD82" s="472"/>
      <c r="DE82" s="472"/>
      <c r="DF82" s="472"/>
      <c r="DG82" s="472"/>
      <c r="DH82" s="472"/>
      <c r="DI82" s="472"/>
      <c r="DJ82" s="472"/>
      <c r="DK82" s="472"/>
      <c r="DL82" s="472"/>
      <c r="DM82" s="472"/>
      <c r="DN82" s="472"/>
      <c r="DO82" s="472"/>
      <c r="DP82" s="472"/>
      <c r="DQ82" s="472"/>
      <c r="DR82" s="472"/>
      <c r="DS82" s="472"/>
      <c r="DT82" s="472"/>
      <c r="DU82" s="472"/>
      <c r="DV82" s="472"/>
      <c r="DW82" s="472"/>
      <c r="DX82" s="472"/>
      <c r="DY82" s="472"/>
      <c r="DZ82" s="472"/>
      <c r="EA82" s="472"/>
      <c r="EB82" s="472"/>
      <c r="EC82" s="472"/>
      <c r="ED82" s="472"/>
      <c r="EE82" s="472"/>
      <c r="EF82" s="472"/>
      <c r="EG82" s="472"/>
      <c r="EH82" s="472"/>
      <c r="EI82" s="472"/>
      <c r="EJ82" s="472"/>
      <c r="EK82" s="472"/>
      <c r="EL82" s="472"/>
      <c r="EM82" s="472"/>
      <c r="EN82" s="472"/>
      <c r="EO82" s="472"/>
      <c r="EP82" s="472"/>
      <c r="EQ82" s="472"/>
      <c r="ER82" s="472"/>
      <c r="ES82" s="472"/>
      <c r="ET82" s="472"/>
      <c r="EU82" s="472"/>
      <c r="EV82" s="472"/>
      <c r="EW82" s="472"/>
      <c r="EX82" s="472"/>
      <c r="EY82" s="472"/>
      <c r="EZ82" s="472"/>
      <c r="FA82" s="472"/>
      <c r="FB82" s="472"/>
      <c r="FC82" s="472"/>
      <c r="FD82" s="472"/>
      <c r="FE82" s="472"/>
      <c r="FF82" s="472"/>
      <c r="FG82" s="472"/>
      <c r="FH82" s="472"/>
      <c r="FI82" s="472"/>
      <c r="FJ82" s="472"/>
      <c r="FK82" s="472"/>
      <c r="FL82" s="472"/>
      <c r="FM82" s="472"/>
      <c r="FN82" s="472"/>
      <c r="FO82" s="472"/>
      <c r="FP82" s="472"/>
      <c r="FQ82" s="472"/>
      <c r="FR82" s="472"/>
      <c r="FS82" s="472"/>
      <c r="FT82" s="472"/>
      <c r="FU82" s="472"/>
      <c r="FV82" s="472"/>
      <c r="FW82" s="472"/>
      <c r="FX82" s="472"/>
      <c r="FY82" s="472"/>
      <c r="FZ82" s="472"/>
      <c r="GA82" s="472"/>
      <c r="GB82" s="472"/>
      <c r="GC82" s="472"/>
      <c r="GD82" s="472"/>
      <c r="GE82" s="472"/>
      <c r="GF82" s="472"/>
      <c r="GG82" s="472"/>
      <c r="GH82" s="472"/>
      <c r="GI82" s="472"/>
      <c r="GJ82" s="472"/>
      <c r="GK82" s="472"/>
      <c r="GL82" s="472"/>
      <c r="GM82" s="472"/>
      <c r="GN82" s="472"/>
      <c r="GO82" s="472"/>
      <c r="GP82" s="472"/>
      <c r="GQ82" s="472"/>
      <c r="GR82" s="472"/>
      <c r="GS82" s="472"/>
      <c r="GT82" s="472"/>
      <c r="GU82" s="472"/>
      <c r="GV82" s="472"/>
      <c r="GW82" s="472"/>
      <c r="GX82" s="472"/>
      <c r="GY82" s="472"/>
      <c r="GZ82" s="472"/>
      <c r="HA82" s="472"/>
      <c r="HB82" s="472"/>
      <c r="HC82" s="472"/>
      <c r="HD82" s="472"/>
      <c r="HE82" s="472"/>
      <c r="HF82" s="472"/>
      <c r="HG82" s="472"/>
      <c r="HH82" s="472"/>
      <c r="HI82" s="472"/>
      <c r="HJ82" s="472"/>
      <c r="HK82" s="472"/>
      <c r="HL82" s="472"/>
      <c r="HM82" s="472"/>
      <c r="HN82" s="472"/>
      <c r="HO82" s="472"/>
      <c r="HP82" s="472"/>
      <c r="HQ82" s="472"/>
      <c r="HR82" s="472"/>
      <c r="HS82" s="472"/>
      <c r="HT82" s="472"/>
      <c r="HU82" s="472"/>
      <c r="HV82" s="472"/>
      <c r="HW82" s="472"/>
      <c r="HX82" s="472"/>
      <c r="HY82" s="472"/>
      <c r="HZ82" s="472"/>
      <c r="IA82" s="472"/>
      <c r="IB82" s="472"/>
      <c r="IC82" s="472"/>
      <c r="ID82" s="472"/>
    </row>
    <row r="83" spans="1:238" ht="93.6" x14ac:dyDescent="0.3">
      <c r="A83" s="303" t="s">
        <v>1407</v>
      </c>
      <c r="B83" s="613">
        <v>2</v>
      </c>
      <c r="C83" s="613">
        <v>604</v>
      </c>
      <c r="D83" s="614">
        <v>5100</v>
      </c>
      <c r="E83" s="294">
        <f t="shared" si="13"/>
        <v>243065</v>
      </c>
      <c r="F83" s="294">
        <v>0</v>
      </c>
      <c r="G83" s="294">
        <v>0</v>
      </c>
      <c r="H83" s="294">
        <v>243065</v>
      </c>
      <c r="I83" s="294">
        <v>0</v>
      </c>
      <c r="J83" s="294">
        <v>0</v>
      </c>
      <c r="K83" s="294"/>
      <c r="L83" s="294">
        <v>0</v>
      </c>
      <c r="M83" s="294">
        <v>0</v>
      </c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2"/>
      <c r="CL83" s="472"/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472"/>
      <c r="CX83" s="472"/>
      <c r="CY83" s="472"/>
      <c r="CZ83" s="472"/>
      <c r="DA83" s="472"/>
      <c r="DB83" s="472"/>
      <c r="DC83" s="472"/>
      <c r="DD83" s="472"/>
      <c r="DE83" s="472"/>
      <c r="DF83" s="472"/>
      <c r="DG83" s="472"/>
      <c r="DH83" s="472"/>
      <c r="DI83" s="472"/>
      <c r="DJ83" s="472"/>
      <c r="DK83" s="472"/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2"/>
      <c r="EJ83" s="472"/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2"/>
      <c r="FL83" s="472"/>
      <c r="FM83" s="472"/>
      <c r="FN83" s="472"/>
      <c r="FO83" s="472"/>
      <c r="FP83" s="472"/>
      <c r="FQ83" s="472"/>
      <c r="FR83" s="472"/>
      <c r="FS83" s="472"/>
      <c r="FT83" s="472"/>
      <c r="FU83" s="472"/>
      <c r="FV83" s="472"/>
      <c r="FW83" s="472"/>
      <c r="FX83" s="472"/>
      <c r="FY83" s="472"/>
      <c r="FZ83" s="472"/>
      <c r="GA83" s="472"/>
      <c r="GB83" s="472"/>
      <c r="GC83" s="472"/>
      <c r="GD83" s="472"/>
      <c r="GE83" s="472"/>
      <c r="GF83" s="472"/>
      <c r="GG83" s="472"/>
      <c r="GH83" s="472"/>
      <c r="GI83" s="472"/>
      <c r="GJ83" s="472"/>
      <c r="GK83" s="472"/>
      <c r="GL83" s="472"/>
      <c r="GM83" s="472"/>
      <c r="GN83" s="472"/>
      <c r="GO83" s="472"/>
      <c r="GP83" s="472"/>
      <c r="GQ83" s="472"/>
      <c r="GR83" s="472"/>
      <c r="GS83" s="472"/>
      <c r="GT83" s="472"/>
      <c r="GU83" s="472"/>
      <c r="GV83" s="472"/>
      <c r="GW83" s="472"/>
      <c r="GX83" s="472"/>
      <c r="GY83" s="472"/>
      <c r="GZ83" s="472"/>
      <c r="HA83" s="472"/>
      <c r="HB83" s="472"/>
      <c r="HC83" s="472"/>
      <c r="HD83" s="472"/>
      <c r="HE83" s="472"/>
      <c r="HF83" s="472"/>
      <c r="HG83" s="472"/>
      <c r="HH83" s="472"/>
      <c r="HI83" s="472"/>
      <c r="HJ83" s="472"/>
      <c r="HK83" s="472"/>
      <c r="HL83" s="472"/>
      <c r="HM83" s="472"/>
      <c r="HN83" s="472"/>
      <c r="HO83" s="472"/>
      <c r="HP83" s="472"/>
      <c r="HQ83" s="472"/>
      <c r="HR83" s="472"/>
      <c r="HS83" s="472"/>
      <c r="HT83" s="472"/>
      <c r="HU83" s="472"/>
      <c r="HV83" s="472"/>
      <c r="HW83" s="472"/>
      <c r="HX83" s="472"/>
      <c r="HY83" s="472"/>
      <c r="HZ83" s="472"/>
      <c r="IA83" s="472"/>
      <c r="IB83" s="472"/>
      <c r="IC83" s="472"/>
      <c r="ID83" s="472"/>
    </row>
    <row r="84" spans="1:238" ht="156" x14ac:dyDescent="0.3">
      <c r="A84" s="302" t="s">
        <v>1408</v>
      </c>
      <c r="B84" s="612">
        <v>2</v>
      </c>
      <c r="C84" s="612">
        <v>603</v>
      </c>
      <c r="D84" s="614">
        <v>5100</v>
      </c>
      <c r="E84" s="294">
        <f t="shared" si="13"/>
        <v>3653326</v>
      </c>
      <c r="F84" s="294">
        <f>1456246</f>
        <v>1456246</v>
      </c>
      <c r="G84" s="294">
        <f>291250+291250</f>
        <v>582500</v>
      </c>
      <c r="H84" s="294">
        <f>17201+10390+21180+68306+41257</f>
        <v>158334</v>
      </c>
      <c r="I84" s="294">
        <v>0</v>
      </c>
      <c r="J84" s="294">
        <v>0</v>
      </c>
      <c r="K84" s="294">
        <v>1456246</v>
      </c>
      <c r="L84" s="294"/>
      <c r="M84" s="294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2"/>
      <c r="CE84" s="472"/>
      <c r="CF84" s="472"/>
      <c r="CG84" s="472"/>
      <c r="CH84" s="472"/>
      <c r="CI84" s="472"/>
      <c r="CJ84" s="472"/>
      <c r="CK84" s="472"/>
      <c r="CL84" s="472"/>
      <c r="CM84" s="472"/>
      <c r="CN84" s="472"/>
      <c r="CO84" s="472"/>
      <c r="CP84" s="472"/>
      <c r="CQ84" s="472"/>
      <c r="CR84" s="472"/>
      <c r="CS84" s="472"/>
      <c r="CT84" s="472"/>
      <c r="CU84" s="472"/>
      <c r="CV84" s="472"/>
      <c r="CW84" s="472"/>
      <c r="CX84" s="472"/>
      <c r="CY84" s="472"/>
      <c r="CZ84" s="472"/>
      <c r="DA84" s="472"/>
      <c r="DB84" s="472"/>
      <c r="DC84" s="472"/>
      <c r="DD84" s="472"/>
      <c r="DE84" s="472"/>
      <c r="DF84" s="472"/>
      <c r="DG84" s="472"/>
      <c r="DH84" s="472"/>
      <c r="DI84" s="472"/>
      <c r="DJ84" s="472"/>
      <c r="DK84" s="472"/>
      <c r="DL84" s="472"/>
      <c r="DM84" s="472"/>
      <c r="DN84" s="472"/>
      <c r="DO84" s="472"/>
      <c r="DP84" s="472"/>
      <c r="DQ84" s="472"/>
      <c r="DR84" s="472"/>
      <c r="DS84" s="472"/>
      <c r="DT84" s="472"/>
      <c r="DU84" s="472"/>
      <c r="DV84" s="472"/>
      <c r="DW84" s="472"/>
      <c r="DX84" s="472"/>
      <c r="DY84" s="472"/>
      <c r="DZ84" s="472"/>
      <c r="EA84" s="472"/>
      <c r="EB84" s="472"/>
      <c r="EC84" s="472"/>
      <c r="ED84" s="472"/>
      <c r="EE84" s="472"/>
      <c r="EF84" s="472"/>
      <c r="EG84" s="472"/>
      <c r="EH84" s="472"/>
      <c r="EI84" s="472"/>
      <c r="EJ84" s="472"/>
      <c r="EK84" s="472"/>
      <c r="EL84" s="472"/>
      <c r="EM84" s="472"/>
      <c r="EN84" s="472"/>
      <c r="EO84" s="472"/>
      <c r="EP84" s="472"/>
      <c r="EQ84" s="472"/>
      <c r="ER84" s="472"/>
      <c r="ES84" s="472"/>
      <c r="ET84" s="472"/>
      <c r="EU84" s="472"/>
      <c r="EV84" s="472"/>
      <c r="EW84" s="472"/>
      <c r="EX84" s="472"/>
      <c r="EY84" s="472"/>
      <c r="EZ84" s="472"/>
      <c r="FA84" s="472"/>
      <c r="FB84" s="472"/>
      <c r="FC84" s="472"/>
      <c r="FD84" s="472"/>
      <c r="FE84" s="472"/>
      <c r="FF84" s="472"/>
      <c r="FG84" s="472"/>
      <c r="FH84" s="472"/>
      <c r="FI84" s="472"/>
      <c r="FJ84" s="472"/>
      <c r="FK84" s="472"/>
      <c r="FL84" s="472"/>
      <c r="FM84" s="472"/>
      <c r="FN84" s="472"/>
      <c r="FO84" s="472"/>
      <c r="FP84" s="472"/>
      <c r="FQ84" s="472"/>
      <c r="FR84" s="472"/>
      <c r="FS84" s="472"/>
      <c r="FT84" s="472"/>
      <c r="FU84" s="472"/>
      <c r="FV84" s="472"/>
      <c r="FW84" s="472"/>
      <c r="FX84" s="472"/>
      <c r="FY84" s="472"/>
      <c r="FZ84" s="472"/>
      <c r="GA84" s="472"/>
      <c r="GB84" s="472"/>
      <c r="GC84" s="472"/>
      <c r="GD84" s="472"/>
      <c r="GE84" s="472"/>
      <c r="GF84" s="472"/>
      <c r="GG84" s="472"/>
      <c r="GH84" s="472"/>
      <c r="GI84" s="472"/>
      <c r="GJ84" s="472"/>
      <c r="GK84" s="472"/>
      <c r="GL84" s="472"/>
      <c r="GM84" s="472"/>
      <c r="GN84" s="472"/>
      <c r="GO84" s="472"/>
      <c r="GP84" s="472"/>
      <c r="GQ84" s="472"/>
      <c r="GR84" s="472"/>
      <c r="GS84" s="472"/>
      <c r="GT84" s="472"/>
      <c r="GU84" s="472"/>
      <c r="GV84" s="472"/>
      <c r="GW84" s="472"/>
      <c r="GX84" s="472"/>
      <c r="GY84" s="472"/>
      <c r="GZ84" s="472"/>
      <c r="HA84" s="472"/>
      <c r="HB84" s="472"/>
      <c r="HC84" s="472"/>
      <c r="HD84" s="472"/>
      <c r="HE84" s="472"/>
      <c r="HF84" s="472"/>
      <c r="HG84" s="472"/>
      <c r="HH84" s="472"/>
      <c r="HI84" s="472"/>
      <c r="HJ84" s="472"/>
      <c r="HK84" s="472"/>
      <c r="HL84" s="472"/>
      <c r="HM84" s="472"/>
      <c r="HN84" s="472"/>
      <c r="HO84" s="472"/>
      <c r="HP84" s="472"/>
      <c r="HQ84" s="472"/>
      <c r="HR84" s="472"/>
      <c r="HS84" s="472"/>
      <c r="HT84" s="472"/>
      <c r="HU84" s="472"/>
      <c r="HV84" s="472"/>
      <c r="HW84" s="472"/>
      <c r="HX84" s="472"/>
      <c r="HY84" s="472"/>
      <c r="HZ84" s="472"/>
      <c r="IA84" s="472"/>
      <c r="IB84" s="472"/>
      <c r="IC84" s="472"/>
      <c r="ID84" s="472"/>
    </row>
    <row r="85" spans="1:238" ht="156" x14ac:dyDescent="0.3">
      <c r="A85" s="302" t="s">
        <v>1409</v>
      </c>
      <c r="B85" s="612"/>
      <c r="C85" s="612"/>
      <c r="D85" s="614"/>
      <c r="E85" s="294">
        <f t="shared" si="13"/>
        <v>8445869</v>
      </c>
      <c r="F85" s="294">
        <v>0</v>
      </c>
      <c r="G85" s="294">
        <v>0</v>
      </c>
      <c r="H85" s="294">
        <v>0</v>
      </c>
      <c r="I85" s="294">
        <v>8445869</v>
      </c>
      <c r="J85" s="294">
        <v>0</v>
      </c>
      <c r="K85" s="294">
        <v>0</v>
      </c>
      <c r="L85" s="294">
        <v>0</v>
      </c>
      <c r="M85" s="294">
        <v>0</v>
      </c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2"/>
      <c r="CL85" s="472"/>
      <c r="CM85" s="472"/>
      <c r="CN85" s="472"/>
      <c r="CO85" s="472"/>
      <c r="CP85" s="472"/>
      <c r="CQ85" s="472"/>
      <c r="CR85" s="472"/>
      <c r="CS85" s="472"/>
      <c r="CT85" s="472"/>
      <c r="CU85" s="472"/>
      <c r="CV85" s="472"/>
      <c r="CW85" s="472"/>
      <c r="CX85" s="472"/>
      <c r="CY85" s="472"/>
      <c r="CZ85" s="472"/>
      <c r="DA85" s="472"/>
      <c r="DB85" s="472"/>
      <c r="DC85" s="472"/>
      <c r="DD85" s="472"/>
      <c r="DE85" s="472"/>
      <c r="DF85" s="472"/>
      <c r="DG85" s="472"/>
      <c r="DH85" s="472"/>
      <c r="DI85" s="472"/>
      <c r="DJ85" s="472"/>
      <c r="DK85" s="472"/>
      <c r="DL85" s="472"/>
      <c r="DM85" s="472"/>
      <c r="DN85" s="472"/>
      <c r="DO85" s="472"/>
      <c r="DP85" s="472"/>
      <c r="DQ85" s="472"/>
      <c r="DR85" s="472"/>
      <c r="DS85" s="472"/>
      <c r="DT85" s="472"/>
      <c r="DU85" s="472"/>
      <c r="DV85" s="472"/>
      <c r="DW85" s="472"/>
      <c r="DX85" s="472"/>
      <c r="DY85" s="472"/>
      <c r="DZ85" s="472"/>
      <c r="EA85" s="472"/>
      <c r="EB85" s="472"/>
      <c r="EC85" s="472"/>
      <c r="ED85" s="472"/>
      <c r="EE85" s="472"/>
      <c r="EF85" s="472"/>
      <c r="EG85" s="472"/>
      <c r="EH85" s="472"/>
      <c r="EI85" s="472"/>
      <c r="EJ85" s="472"/>
      <c r="EK85" s="472"/>
      <c r="EL85" s="472"/>
      <c r="EM85" s="472"/>
      <c r="EN85" s="472"/>
      <c r="EO85" s="472"/>
      <c r="EP85" s="472"/>
      <c r="EQ85" s="472"/>
      <c r="ER85" s="472"/>
      <c r="ES85" s="472"/>
      <c r="ET85" s="472"/>
      <c r="EU85" s="472"/>
      <c r="EV85" s="472"/>
      <c r="EW85" s="472"/>
      <c r="EX85" s="472"/>
      <c r="EY85" s="472"/>
      <c r="EZ85" s="472"/>
      <c r="FA85" s="472"/>
      <c r="FB85" s="472"/>
      <c r="FC85" s="472"/>
      <c r="FD85" s="472"/>
      <c r="FE85" s="472"/>
      <c r="FF85" s="472"/>
      <c r="FG85" s="472"/>
      <c r="FH85" s="472"/>
      <c r="FI85" s="472"/>
      <c r="FJ85" s="472"/>
      <c r="FK85" s="472"/>
      <c r="FL85" s="472"/>
      <c r="FM85" s="472"/>
      <c r="FN85" s="472"/>
      <c r="FO85" s="472"/>
      <c r="FP85" s="472"/>
      <c r="FQ85" s="472"/>
      <c r="FR85" s="472"/>
      <c r="FS85" s="472"/>
      <c r="FT85" s="472"/>
      <c r="FU85" s="472"/>
      <c r="FV85" s="472"/>
      <c r="FW85" s="472"/>
      <c r="FX85" s="472"/>
      <c r="FY85" s="472"/>
      <c r="FZ85" s="472"/>
      <c r="GA85" s="472"/>
      <c r="GB85" s="472"/>
      <c r="GC85" s="472"/>
      <c r="GD85" s="472"/>
      <c r="GE85" s="472"/>
      <c r="GF85" s="472"/>
      <c r="GG85" s="472"/>
      <c r="GH85" s="472"/>
      <c r="GI85" s="472"/>
      <c r="GJ85" s="472"/>
      <c r="GK85" s="472"/>
      <c r="GL85" s="472"/>
      <c r="GM85" s="472"/>
      <c r="GN85" s="472"/>
      <c r="GO85" s="472"/>
      <c r="GP85" s="472"/>
      <c r="GQ85" s="472"/>
      <c r="GR85" s="472"/>
      <c r="GS85" s="472"/>
      <c r="GT85" s="472"/>
      <c r="GU85" s="472"/>
      <c r="GV85" s="472"/>
      <c r="GW85" s="472"/>
      <c r="GX85" s="472"/>
      <c r="GY85" s="472"/>
      <c r="GZ85" s="472"/>
      <c r="HA85" s="472"/>
      <c r="HB85" s="472"/>
      <c r="HC85" s="472"/>
      <c r="HD85" s="472"/>
      <c r="HE85" s="472"/>
      <c r="HF85" s="472"/>
      <c r="HG85" s="472"/>
      <c r="HH85" s="472"/>
      <c r="HI85" s="472"/>
      <c r="HJ85" s="472"/>
      <c r="HK85" s="472"/>
      <c r="HL85" s="472"/>
      <c r="HM85" s="472"/>
      <c r="HN85" s="472"/>
      <c r="HO85" s="472"/>
      <c r="HP85" s="472"/>
      <c r="HQ85" s="472"/>
      <c r="HR85" s="472"/>
      <c r="HS85" s="472"/>
      <c r="HT85" s="472"/>
      <c r="HU85" s="472"/>
      <c r="HV85" s="472"/>
      <c r="HW85" s="472"/>
      <c r="HX85" s="472"/>
      <c r="HY85" s="472"/>
      <c r="HZ85" s="472"/>
      <c r="IA85" s="472"/>
      <c r="IB85" s="472"/>
      <c r="IC85" s="472"/>
      <c r="ID85" s="472"/>
    </row>
    <row r="86" spans="1:238" ht="31.2" x14ac:dyDescent="0.3">
      <c r="A86" s="303" t="s">
        <v>1205</v>
      </c>
      <c r="B86" s="613">
        <v>2</v>
      </c>
      <c r="C86" s="613">
        <v>606</v>
      </c>
      <c r="D86" s="614">
        <v>5100</v>
      </c>
      <c r="E86" s="294">
        <f t="shared" si="13"/>
        <v>37044</v>
      </c>
      <c r="F86" s="294">
        <v>0</v>
      </c>
      <c r="G86" s="294">
        <v>0</v>
      </c>
      <c r="H86" s="294">
        <v>37044</v>
      </c>
      <c r="I86" s="294">
        <v>0</v>
      </c>
      <c r="J86" s="294">
        <v>0</v>
      </c>
      <c r="K86" s="294">
        <v>0</v>
      </c>
      <c r="L86" s="294">
        <v>0</v>
      </c>
      <c r="M86" s="294">
        <v>0</v>
      </c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2"/>
      <c r="CD86" s="472"/>
      <c r="CE86" s="472"/>
      <c r="CF86" s="472"/>
      <c r="CG86" s="472"/>
      <c r="CH86" s="472"/>
      <c r="CI86" s="472"/>
      <c r="CJ86" s="472"/>
      <c r="CK86" s="472"/>
      <c r="CL86" s="472"/>
      <c r="CM86" s="472"/>
      <c r="CN86" s="472"/>
      <c r="CO86" s="472"/>
      <c r="CP86" s="472"/>
      <c r="CQ86" s="472"/>
      <c r="CR86" s="472"/>
      <c r="CS86" s="472"/>
      <c r="CT86" s="472"/>
      <c r="CU86" s="472"/>
      <c r="CV86" s="472"/>
      <c r="CW86" s="472"/>
      <c r="CX86" s="472"/>
      <c r="CY86" s="472"/>
      <c r="CZ86" s="472"/>
      <c r="DA86" s="472"/>
      <c r="DB86" s="472"/>
      <c r="DC86" s="472"/>
      <c r="DD86" s="472"/>
      <c r="DE86" s="472"/>
      <c r="DF86" s="472"/>
      <c r="DG86" s="472"/>
      <c r="DH86" s="472"/>
      <c r="DI86" s="472"/>
      <c r="DJ86" s="472"/>
      <c r="DK86" s="472"/>
      <c r="DL86" s="472"/>
      <c r="DM86" s="472"/>
      <c r="DN86" s="472"/>
      <c r="DO86" s="472"/>
      <c r="DP86" s="472"/>
      <c r="DQ86" s="472"/>
      <c r="DR86" s="472"/>
      <c r="DS86" s="472"/>
      <c r="DT86" s="472"/>
      <c r="DU86" s="472"/>
      <c r="DV86" s="472"/>
      <c r="DW86" s="472"/>
      <c r="DX86" s="472"/>
      <c r="DY86" s="472"/>
      <c r="DZ86" s="472"/>
      <c r="EA86" s="472"/>
      <c r="EB86" s="472"/>
      <c r="EC86" s="472"/>
      <c r="ED86" s="472"/>
      <c r="EE86" s="472"/>
      <c r="EF86" s="472"/>
      <c r="EG86" s="472"/>
      <c r="EH86" s="472"/>
      <c r="EI86" s="472"/>
      <c r="EJ86" s="472"/>
      <c r="EK86" s="472"/>
      <c r="EL86" s="472"/>
      <c r="EM86" s="472"/>
      <c r="EN86" s="472"/>
      <c r="EO86" s="472"/>
      <c r="EP86" s="472"/>
      <c r="EQ86" s="472"/>
      <c r="ER86" s="472"/>
      <c r="ES86" s="472"/>
      <c r="ET86" s="472"/>
      <c r="EU86" s="472"/>
      <c r="EV86" s="472"/>
      <c r="EW86" s="472"/>
      <c r="EX86" s="472"/>
      <c r="EY86" s="472"/>
      <c r="EZ86" s="472"/>
      <c r="FA86" s="472"/>
      <c r="FB86" s="472"/>
      <c r="FC86" s="472"/>
      <c r="FD86" s="472"/>
      <c r="FE86" s="472"/>
      <c r="FF86" s="472"/>
      <c r="FG86" s="472"/>
      <c r="FH86" s="472"/>
      <c r="FI86" s="472"/>
      <c r="FJ86" s="472"/>
      <c r="FK86" s="472"/>
      <c r="FL86" s="472"/>
      <c r="FM86" s="472"/>
      <c r="FN86" s="472"/>
      <c r="FO86" s="472"/>
      <c r="FP86" s="472"/>
      <c r="FQ86" s="472"/>
      <c r="FR86" s="472"/>
      <c r="FS86" s="472"/>
      <c r="FT86" s="472"/>
      <c r="FU86" s="472"/>
      <c r="FV86" s="472"/>
      <c r="FW86" s="472"/>
      <c r="FX86" s="472"/>
      <c r="FY86" s="472"/>
      <c r="FZ86" s="472"/>
      <c r="GA86" s="472"/>
      <c r="GB86" s="472"/>
      <c r="GC86" s="472"/>
      <c r="GD86" s="472"/>
      <c r="GE86" s="472"/>
      <c r="GF86" s="472"/>
      <c r="GG86" s="472"/>
      <c r="GH86" s="472"/>
      <c r="GI86" s="472"/>
      <c r="GJ86" s="472"/>
      <c r="GK86" s="472"/>
      <c r="GL86" s="472"/>
      <c r="GM86" s="472"/>
      <c r="GN86" s="472"/>
      <c r="GO86" s="472"/>
      <c r="GP86" s="472"/>
      <c r="GQ86" s="472"/>
      <c r="GR86" s="472"/>
      <c r="GS86" s="472"/>
      <c r="GT86" s="472"/>
      <c r="GU86" s="472"/>
      <c r="GV86" s="472"/>
      <c r="GW86" s="472"/>
      <c r="GX86" s="472"/>
      <c r="GY86" s="472"/>
      <c r="GZ86" s="472"/>
      <c r="HA86" s="472"/>
      <c r="HB86" s="472"/>
      <c r="HC86" s="472"/>
      <c r="HD86" s="472"/>
      <c r="HE86" s="472"/>
      <c r="HF86" s="472"/>
      <c r="HG86" s="472"/>
      <c r="HH86" s="472"/>
      <c r="HI86" s="472"/>
      <c r="HJ86" s="472"/>
      <c r="HK86" s="472"/>
      <c r="HL86" s="472"/>
      <c r="HM86" s="472"/>
      <c r="HN86" s="472"/>
      <c r="HO86" s="472"/>
      <c r="HP86" s="472"/>
      <c r="HQ86" s="472"/>
      <c r="HR86" s="472"/>
      <c r="HS86" s="472"/>
      <c r="HT86" s="472"/>
      <c r="HU86" s="472"/>
      <c r="HV86" s="472"/>
      <c r="HW86" s="472"/>
      <c r="HX86" s="472"/>
      <c r="HY86" s="472"/>
      <c r="HZ86" s="472"/>
      <c r="IA86" s="472"/>
      <c r="IB86" s="472"/>
      <c r="IC86" s="472"/>
      <c r="ID86" s="472"/>
    </row>
    <row r="87" spans="1:238" ht="31.2" x14ac:dyDescent="0.3">
      <c r="A87" s="397" t="s">
        <v>1206</v>
      </c>
      <c r="B87" s="611"/>
      <c r="C87" s="611"/>
      <c r="D87" s="614">
        <v>5100</v>
      </c>
      <c r="E87" s="291">
        <f t="shared" si="13"/>
        <v>3038810</v>
      </c>
      <c r="F87" s="291">
        <f t="shared" ref="F87:M87" si="16">SUM(F88)</f>
        <v>0</v>
      </c>
      <c r="G87" s="291">
        <f t="shared" si="16"/>
        <v>0</v>
      </c>
      <c r="H87" s="291">
        <f t="shared" si="16"/>
        <v>364791</v>
      </c>
      <c r="I87" s="291">
        <f t="shared" si="16"/>
        <v>2563179</v>
      </c>
      <c r="J87" s="291">
        <f t="shared" si="16"/>
        <v>0</v>
      </c>
      <c r="K87" s="291">
        <f t="shared" si="16"/>
        <v>30840</v>
      </c>
      <c r="L87" s="291">
        <f t="shared" si="16"/>
        <v>0</v>
      </c>
      <c r="M87" s="291">
        <f t="shared" si="16"/>
        <v>80000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</row>
    <row r="88" spans="1:238" x14ac:dyDescent="0.3">
      <c r="A88" s="397" t="s">
        <v>1183</v>
      </c>
      <c r="B88" s="611"/>
      <c r="C88" s="611"/>
      <c r="D88" s="614">
        <v>5100</v>
      </c>
      <c r="E88" s="291">
        <f t="shared" si="13"/>
        <v>3038810</v>
      </c>
      <c r="F88" s="291">
        <f t="shared" ref="F88:M88" si="17">SUM(F89:F93)</f>
        <v>0</v>
      </c>
      <c r="G88" s="291">
        <f t="shared" si="17"/>
        <v>0</v>
      </c>
      <c r="H88" s="291">
        <f t="shared" si="17"/>
        <v>364791</v>
      </c>
      <c r="I88" s="291">
        <f t="shared" si="17"/>
        <v>2563179</v>
      </c>
      <c r="J88" s="291">
        <f t="shared" si="17"/>
        <v>0</v>
      </c>
      <c r="K88" s="291">
        <f t="shared" si="17"/>
        <v>30840</v>
      </c>
      <c r="L88" s="291">
        <f t="shared" si="17"/>
        <v>0</v>
      </c>
      <c r="M88" s="291">
        <f t="shared" si="17"/>
        <v>80000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472"/>
      <c r="FQ88" s="472"/>
      <c r="FR88" s="472"/>
      <c r="FS88" s="472"/>
      <c r="FT88" s="472"/>
      <c r="FU88" s="472"/>
      <c r="FV88" s="472"/>
      <c r="FW88" s="472"/>
      <c r="FX88" s="472"/>
      <c r="FY88" s="472"/>
      <c r="FZ88" s="472"/>
      <c r="GA88" s="472"/>
      <c r="GB88" s="472"/>
      <c r="GC88" s="472"/>
      <c r="GD88" s="472"/>
      <c r="GE88" s="472"/>
      <c r="GF88" s="472"/>
      <c r="GG88" s="472"/>
      <c r="GH88" s="472"/>
      <c r="GI88" s="472"/>
      <c r="GJ88" s="472"/>
      <c r="GK88" s="472"/>
      <c r="GL88" s="472"/>
      <c r="GM88" s="472"/>
      <c r="GN88" s="472"/>
      <c r="GO88" s="472"/>
      <c r="GP88" s="472"/>
      <c r="GQ88" s="472"/>
      <c r="GR88" s="472"/>
      <c r="GS88" s="472"/>
      <c r="GT88" s="472"/>
      <c r="GU88" s="472"/>
      <c r="GV88" s="472"/>
      <c r="GW88" s="472"/>
      <c r="GX88" s="472"/>
      <c r="GY88" s="472"/>
      <c r="GZ88" s="472"/>
      <c r="HA88" s="472"/>
      <c r="HB88" s="472"/>
      <c r="HC88" s="472"/>
      <c r="HD88" s="472"/>
      <c r="HE88" s="472"/>
      <c r="HF88" s="472"/>
      <c r="HG88" s="472"/>
      <c r="HH88" s="472"/>
      <c r="HI88" s="472"/>
      <c r="HJ88" s="472"/>
      <c r="HK88" s="472"/>
      <c r="HL88" s="472"/>
      <c r="HM88" s="472"/>
      <c r="HN88" s="472"/>
      <c r="HO88" s="472"/>
      <c r="HP88" s="472"/>
      <c r="HQ88" s="472"/>
      <c r="HR88" s="472"/>
      <c r="HS88" s="472"/>
      <c r="HT88" s="472"/>
      <c r="HU88" s="472"/>
      <c r="HV88" s="472"/>
      <c r="HW88" s="472"/>
      <c r="HX88" s="472"/>
      <c r="HY88" s="472"/>
      <c r="HZ88" s="472"/>
      <c r="IA88" s="472"/>
      <c r="IB88" s="472"/>
      <c r="IC88" s="472"/>
      <c r="ID88" s="472"/>
    </row>
    <row r="89" spans="1:238" x14ac:dyDescent="0.3">
      <c r="A89" s="303" t="s">
        <v>1207</v>
      </c>
      <c r="B89" s="613">
        <v>2</v>
      </c>
      <c r="C89" s="613">
        <v>759</v>
      </c>
      <c r="D89" s="614">
        <v>5100</v>
      </c>
      <c r="E89" s="294">
        <f t="shared" si="13"/>
        <v>85631</v>
      </c>
      <c r="F89" s="294">
        <v>0</v>
      </c>
      <c r="G89" s="294">
        <v>0</v>
      </c>
      <c r="H89" s="294">
        <v>54791</v>
      </c>
      <c r="I89" s="294">
        <v>0</v>
      </c>
      <c r="J89" s="294">
        <v>0</v>
      </c>
      <c r="K89" s="294">
        <f>30840</f>
        <v>30840</v>
      </c>
      <c r="L89" s="294">
        <v>0</v>
      </c>
      <c r="M89" s="294">
        <v>0</v>
      </c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  <c r="BI89" s="472"/>
      <c r="BJ89" s="472"/>
      <c r="BK89" s="472"/>
      <c r="BL89" s="472"/>
      <c r="BM89" s="472"/>
      <c r="BN89" s="472"/>
      <c r="BO89" s="472"/>
      <c r="BP89" s="472"/>
      <c r="BQ89" s="472"/>
      <c r="BR89" s="472"/>
      <c r="BS89" s="472"/>
      <c r="BT89" s="472"/>
      <c r="BU89" s="472"/>
      <c r="BV89" s="472"/>
      <c r="BW89" s="472"/>
      <c r="BX89" s="472"/>
      <c r="BY89" s="472"/>
      <c r="BZ89" s="472"/>
      <c r="CA89" s="472"/>
      <c r="CB89" s="472"/>
      <c r="CC89" s="472"/>
      <c r="CD89" s="472"/>
      <c r="CE89" s="472"/>
      <c r="CF89" s="472"/>
      <c r="CG89" s="472"/>
      <c r="CH89" s="472"/>
      <c r="CI89" s="472"/>
      <c r="CJ89" s="472"/>
      <c r="CK89" s="472"/>
      <c r="CL89" s="472"/>
      <c r="CM89" s="472"/>
      <c r="CN89" s="472"/>
      <c r="CO89" s="472"/>
      <c r="CP89" s="472"/>
      <c r="CQ89" s="472"/>
      <c r="CR89" s="472"/>
      <c r="CS89" s="472"/>
      <c r="CT89" s="472"/>
      <c r="CU89" s="472"/>
      <c r="CV89" s="472"/>
      <c r="CW89" s="472"/>
      <c r="CX89" s="472"/>
      <c r="CY89" s="472"/>
      <c r="CZ89" s="472"/>
      <c r="DA89" s="472"/>
      <c r="DB89" s="472"/>
      <c r="DC89" s="472"/>
      <c r="DD89" s="472"/>
      <c r="DE89" s="472"/>
      <c r="DF89" s="472"/>
      <c r="DG89" s="472"/>
      <c r="DH89" s="472"/>
      <c r="DI89" s="472"/>
      <c r="DJ89" s="472"/>
      <c r="DK89" s="472"/>
      <c r="DL89" s="472"/>
      <c r="DM89" s="472"/>
      <c r="DN89" s="472"/>
      <c r="DO89" s="472"/>
      <c r="DP89" s="472"/>
      <c r="DQ89" s="472"/>
      <c r="DR89" s="472"/>
      <c r="DS89" s="472"/>
      <c r="DT89" s="472"/>
      <c r="DU89" s="472"/>
      <c r="DV89" s="472"/>
      <c r="DW89" s="472"/>
      <c r="DX89" s="472"/>
      <c r="DY89" s="472"/>
      <c r="DZ89" s="472"/>
      <c r="EA89" s="472"/>
      <c r="EB89" s="472"/>
      <c r="EC89" s="472"/>
      <c r="ED89" s="472"/>
      <c r="EE89" s="472"/>
      <c r="EF89" s="472"/>
      <c r="EG89" s="472"/>
      <c r="EH89" s="472"/>
      <c r="EI89" s="472"/>
      <c r="EJ89" s="472"/>
      <c r="EK89" s="472"/>
      <c r="EL89" s="472"/>
      <c r="EM89" s="472"/>
      <c r="EN89" s="472"/>
      <c r="EO89" s="472"/>
      <c r="EP89" s="472"/>
      <c r="EQ89" s="472"/>
      <c r="ER89" s="472"/>
      <c r="ES89" s="472"/>
      <c r="ET89" s="472"/>
      <c r="EU89" s="472"/>
      <c r="EV89" s="472"/>
      <c r="EW89" s="472"/>
      <c r="EX89" s="472"/>
      <c r="EY89" s="472"/>
      <c r="EZ89" s="472"/>
      <c r="FA89" s="472"/>
      <c r="FB89" s="472"/>
      <c r="FC89" s="472"/>
      <c r="FD89" s="472"/>
      <c r="FE89" s="472"/>
      <c r="FF89" s="472"/>
      <c r="FG89" s="472"/>
      <c r="FH89" s="472"/>
      <c r="FI89" s="472"/>
      <c r="FJ89" s="472"/>
      <c r="FK89" s="472"/>
      <c r="FL89" s="472"/>
      <c r="FM89" s="472"/>
      <c r="FN89" s="472"/>
      <c r="FO89" s="472"/>
      <c r="FP89" s="472"/>
      <c r="FQ89" s="472"/>
      <c r="FR89" s="472"/>
      <c r="FS89" s="472"/>
      <c r="FT89" s="472"/>
      <c r="FU89" s="472"/>
      <c r="FV89" s="472"/>
      <c r="FW89" s="472"/>
      <c r="FX89" s="472"/>
      <c r="FY89" s="472"/>
      <c r="FZ89" s="472"/>
      <c r="GA89" s="472"/>
      <c r="GB89" s="472"/>
      <c r="GC89" s="472"/>
      <c r="GD89" s="472"/>
      <c r="GE89" s="472"/>
      <c r="GF89" s="472"/>
      <c r="GG89" s="472"/>
      <c r="GH89" s="472"/>
      <c r="GI89" s="472"/>
      <c r="GJ89" s="472"/>
      <c r="GK89" s="472"/>
      <c r="GL89" s="472"/>
      <c r="GM89" s="472"/>
      <c r="GN89" s="472"/>
      <c r="GO89" s="472"/>
      <c r="GP89" s="472"/>
      <c r="GQ89" s="472"/>
      <c r="GR89" s="472"/>
      <c r="GS89" s="472"/>
      <c r="GT89" s="472"/>
      <c r="GU89" s="472"/>
      <c r="GV89" s="472"/>
      <c r="GW89" s="472"/>
      <c r="GX89" s="472"/>
      <c r="GY89" s="472"/>
      <c r="GZ89" s="472"/>
      <c r="HA89" s="472"/>
      <c r="HB89" s="472"/>
      <c r="HC89" s="472"/>
      <c r="HD89" s="472"/>
      <c r="HE89" s="472"/>
      <c r="HF89" s="472"/>
      <c r="HG89" s="472"/>
      <c r="HH89" s="472"/>
      <c r="HI89" s="472"/>
      <c r="HJ89" s="472"/>
      <c r="HK89" s="472"/>
      <c r="HL89" s="472"/>
      <c r="HM89" s="472"/>
      <c r="HN89" s="472"/>
      <c r="HO89" s="472"/>
      <c r="HP89" s="472"/>
      <c r="HQ89" s="472"/>
      <c r="HR89" s="472"/>
      <c r="HS89" s="472"/>
      <c r="HT89" s="472"/>
      <c r="HU89" s="472"/>
      <c r="HV89" s="472"/>
      <c r="HW89" s="472"/>
      <c r="HX89" s="472"/>
      <c r="HY89" s="472"/>
      <c r="HZ89" s="472"/>
      <c r="IA89" s="472"/>
      <c r="IB89" s="472"/>
      <c r="IC89" s="472"/>
      <c r="ID89" s="472"/>
    </row>
    <row r="90" spans="1:238" ht="78" x14ac:dyDescent="0.3">
      <c r="A90" s="617" t="s">
        <v>1410</v>
      </c>
      <c r="B90" s="613"/>
      <c r="C90" s="613"/>
      <c r="D90" s="614"/>
      <c r="E90" s="294">
        <f t="shared" si="13"/>
        <v>297000</v>
      </c>
      <c r="F90" s="294">
        <v>0</v>
      </c>
      <c r="G90" s="294">
        <v>0</v>
      </c>
      <c r="H90" s="294">
        <v>0</v>
      </c>
      <c r="I90" s="294">
        <v>297000</v>
      </c>
      <c r="J90" s="294">
        <v>0</v>
      </c>
      <c r="K90" s="294">
        <v>0</v>
      </c>
      <c r="L90" s="294">
        <v>0</v>
      </c>
      <c r="M90" s="294">
        <v>0</v>
      </c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  <c r="BI90" s="472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2"/>
      <c r="BX90" s="472"/>
      <c r="BY90" s="472"/>
      <c r="BZ90" s="472"/>
      <c r="CA90" s="472"/>
      <c r="CB90" s="472"/>
      <c r="CC90" s="472"/>
      <c r="CD90" s="472"/>
      <c r="CE90" s="472"/>
      <c r="CF90" s="472"/>
      <c r="CG90" s="472"/>
      <c r="CH90" s="472"/>
      <c r="CI90" s="472"/>
      <c r="CJ90" s="472"/>
      <c r="CK90" s="472"/>
      <c r="CL90" s="472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472"/>
      <c r="CX90" s="472"/>
      <c r="CY90" s="472"/>
      <c r="CZ90" s="472"/>
      <c r="DA90" s="472"/>
      <c r="DB90" s="472"/>
      <c r="DC90" s="472"/>
      <c r="DD90" s="472"/>
      <c r="DE90" s="472"/>
      <c r="DF90" s="472"/>
      <c r="DG90" s="472"/>
      <c r="DH90" s="472"/>
      <c r="DI90" s="472"/>
      <c r="DJ90" s="472"/>
      <c r="DK90" s="472"/>
      <c r="DL90" s="472"/>
      <c r="DM90" s="472"/>
      <c r="DN90" s="472"/>
      <c r="DO90" s="472"/>
      <c r="DP90" s="472"/>
      <c r="DQ90" s="472"/>
      <c r="DR90" s="472"/>
      <c r="DS90" s="472"/>
      <c r="DT90" s="472"/>
      <c r="DU90" s="472"/>
      <c r="DV90" s="472"/>
      <c r="DW90" s="472"/>
      <c r="DX90" s="472"/>
      <c r="DY90" s="472"/>
      <c r="DZ90" s="472"/>
      <c r="EA90" s="472"/>
      <c r="EB90" s="472"/>
      <c r="EC90" s="472"/>
      <c r="ED90" s="472"/>
      <c r="EE90" s="472"/>
      <c r="EF90" s="472"/>
      <c r="EG90" s="472"/>
      <c r="EH90" s="472"/>
      <c r="EI90" s="472"/>
      <c r="EJ90" s="472"/>
      <c r="EK90" s="472"/>
      <c r="EL90" s="472"/>
      <c r="EM90" s="472"/>
      <c r="EN90" s="472"/>
      <c r="EO90" s="472"/>
      <c r="EP90" s="472"/>
      <c r="EQ90" s="472"/>
      <c r="ER90" s="472"/>
      <c r="ES90" s="472"/>
      <c r="ET90" s="472"/>
      <c r="EU90" s="472"/>
      <c r="EV90" s="472"/>
      <c r="EW90" s="472"/>
      <c r="EX90" s="472"/>
      <c r="EY90" s="472"/>
      <c r="EZ90" s="472"/>
      <c r="FA90" s="472"/>
      <c r="FB90" s="472"/>
      <c r="FC90" s="472"/>
      <c r="FD90" s="472"/>
      <c r="FE90" s="472"/>
      <c r="FF90" s="472"/>
      <c r="FG90" s="472"/>
      <c r="FH90" s="472"/>
      <c r="FI90" s="472"/>
      <c r="FJ90" s="472"/>
      <c r="FK90" s="472"/>
      <c r="FL90" s="472"/>
      <c r="FM90" s="472"/>
      <c r="FN90" s="472"/>
      <c r="FO90" s="472"/>
      <c r="FP90" s="472"/>
      <c r="FQ90" s="472"/>
      <c r="FR90" s="472"/>
      <c r="FS90" s="472"/>
      <c r="FT90" s="472"/>
      <c r="FU90" s="472"/>
      <c r="FV90" s="472"/>
      <c r="FW90" s="472"/>
      <c r="FX90" s="472"/>
      <c r="FY90" s="472"/>
      <c r="FZ90" s="472"/>
      <c r="GA90" s="472"/>
      <c r="GB90" s="472"/>
      <c r="GC90" s="472"/>
      <c r="GD90" s="472"/>
      <c r="GE90" s="472"/>
      <c r="GF90" s="472"/>
      <c r="GG90" s="472"/>
      <c r="GH90" s="472"/>
      <c r="GI90" s="472"/>
      <c r="GJ90" s="472"/>
      <c r="GK90" s="472"/>
      <c r="GL90" s="472"/>
      <c r="GM90" s="472"/>
      <c r="GN90" s="472"/>
      <c r="GO90" s="472"/>
      <c r="GP90" s="472"/>
      <c r="GQ90" s="472"/>
      <c r="GR90" s="472"/>
      <c r="GS90" s="472"/>
      <c r="GT90" s="472"/>
      <c r="GU90" s="472"/>
      <c r="GV90" s="472"/>
      <c r="GW90" s="472"/>
      <c r="GX90" s="472"/>
      <c r="GY90" s="472"/>
      <c r="GZ90" s="472"/>
      <c r="HA90" s="472"/>
      <c r="HB90" s="472"/>
      <c r="HC90" s="472"/>
      <c r="HD90" s="472"/>
      <c r="HE90" s="472"/>
      <c r="HF90" s="472"/>
      <c r="HG90" s="472"/>
      <c r="HH90" s="472"/>
      <c r="HI90" s="472"/>
      <c r="HJ90" s="472"/>
      <c r="HK90" s="472"/>
      <c r="HL90" s="472"/>
      <c r="HM90" s="472"/>
      <c r="HN90" s="472"/>
      <c r="HO90" s="472"/>
      <c r="HP90" s="472"/>
      <c r="HQ90" s="472"/>
      <c r="HR90" s="472"/>
      <c r="HS90" s="472"/>
      <c r="HT90" s="472"/>
      <c r="HU90" s="472"/>
      <c r="HV90" s="472"/>
      <c r="HW90" s="472"/>
      <c r="HX90" s="472"/>
      <c r="HY90" s="472"/>
      <c r="HZ90" s="472"/>
      <c r="IA90" s="472"/>
      <c r="IB90" s="472"/>
      <c r="IC90" s="472"/>
      <c r="ID90" s="472"/>
    </row>
    <row r="91" spans="1:238" x14ac:dyDescent="0.3">
      <c r="A91" s="302" t="s">
        <v>1411</v>
      </c>
      <c r="B91" s="616">
        <v>3</v>
      </c>
      <c r="C91" s="616">
        <v>751</v>
      </c>
      <c r="D91" s="616">
        <v>5100</v>
      </c>
      <c r="E91" s="293">
        <f t="shared" si="13"/>
        <v>310000</v>
      </c>
      <c r="F91" s="293">
        <v>0</v>
      </c>
      <c r="G91" s="293">
        <v>0</v>
      </c>
      <c r="H91" s="293">
        <f>310000</f>
        <v>310000</v>
      </c>
      <c r="I91" s="293">
        <v>0</v>
      </c>
      <c r="J91" s="293">
        <v>0</v>
      </c>
      <c r="K91" s="293">
        <v>0</v>
      </c>
      <c r="L91" s="293">
        <v>0</v>
      </c>
      <c r="M91" s="293">
        <f>310000-310000</f>
        <v>0</v>
      </c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2"/>
      <c r="BO91" s="472"/>
      <c r="BP91" s="472"/>
      <c r="BQ91" s="472"/>
      <c r="BR91" s="472"/>
      <c r="BS91" s="472"/>
      <c r="BT91" s="472"/>
      <c r="BU91" s="472"/>
      <c r="BV91" s="472"/>
      <c r="BW91" s="472"/>
      <c r="BX91" s="472"/>
      <c r="BY91" s="472"/>
      <c r="BZ91" s="472"/>
      <c r="CA91" s="472"/>
      <c r="CB91" s="472"/>
      <c r="CC91" s="472"/>
      <c r="CD91" s="472"/>
      <c r="CE91" s="472"/>
      <c r="CF91" s="472"/>
      <c r="CG91" s="472"/>
      <c r="CH91" s="472"/>
      <c r="CI91" s="472"/>
      <c r="CJ91" s="472"/>
      <c r="CK91" s="472"/>
      <c r="CL91" s="472"/>
      <c r="CM91" s="472"/>
      <c r="CN91" s="472"/>
      <c r="CO91" s="472"/>
      <c r="CP91" s="472"/>
      <c r="CQ91" s="472"/>
      <c r="CR91" s="472"/>
      <c r="CS91" s="472"/>
      <c r="CT91" s="472"/>
      <c r="CU91" s="472"/>
      <c r="CV91" s="472"/>
      <c r="CW91" s="472"/>
      <c r="CX91" s="472"/>
      <c r="CY91" s="472"/>
      <c r="CZ91" s="472"/>
      <c r="DA91" s="472"/>
      <c r="DB91" s="472"/>
      <c r="DC91" s="472"/>
      <c r="DD91" s="472"/>
      <c r="DE91" s="472"/>
      <c r="DF91" s="472"/>
      <c r="DG91" s="472"/>
      <c r="DH91" s="472"/>
      <c r="DI91" s="472"/>
      <c r="DJ91" s="472"/>
      <c r="DK91" s="472"/>
      <c r="DL91" s="472"/>
      <c r="DM91" s="472"/>
      <c r="DN91" s="472"/>
      <c r="DO91" s="472"/>
      <c r="DP91" s="472"/>
      <c r="DQ91" s="472"/>
      <c r="DR91" s="472"/>
      <c r="DS91" s="472"/>
      <c r="DT91" s="472"/>
      <c r="DU91" s="472"/>
      <c r="DV91" s="472"/>
      <c r="DW91" s="472"/>
      <c r="DX91" s="472"/>
      <c r="DY91" s="472"/>
      <c r="DZ91" s="472"/>
      <c r="EA91" s="472"/>
      <c r="EB91" s="472"/>
      <c r="EC91" s="472"/>
      <c r="ED91" s="472"/>
      <c r="EE91" s="472"/>
      <c r="EF91" s="472"/>
      <c r="EG91" s="472"/>
      <c r="EH91" s="472"/>
      <c r="EI91" s="472"/>
      <c r="EJ91" s="472"/>
      <c r="EK91" s="472"/>
      <c r="EL91" s="472"/>
      <c r="EM91" s="472"/>
      <c r="EN91" s="472"/>
      <c r="EO91" s="472"/>
      <c r="EP91" s="472"/>
      <c r="EQ91" s="472"/>
      <c r="ER91" s="472"/>
      <c r="ES91" s="472"/>
      <c r="ET91" s="472"/>
      <c r="EU91" s="472"/>
      <c r="EV91" s="472"/>
      <c r="EW91" s="472"/>
      <c r="EX91" s="472"/>
      <c r="EY91" s="472"/>
      <c r="EZ91" s="472"/>
      <c r="FA91" s="472"/>
      <c r="FB91" s="472"/>
      <c r="FC91" s="472"/>
      <c r="FD91" s="472"/>
      <c r="FE91" s="472"/>
      <c r="FF91" s="472"/>
      <c r="FG91" s="472"/>
      <c r="FH91" s="472"/>
      <c r="FI91" s="472"/>
      <c r="FJ91" s="472"/>
      <c r="FK91" s="472"/>
      <c r="FL91" s="472"/>
      <c r="FM91" s="472"/>
      <c r="FN91" s="472"/>
      <c r="FO91" s="472"/>
      <c r="FP91" s="472"/>
      <c r="FQ91" s="472"/>
      <c r="FR91" s="472"/>
      <c r="FS91" s="472"/>
      <c r="FT91" s="472"/>
      <c r="FU91" s="472"/>
      <c r="FV91" s="472"/>
      <c r="FW91" s="472"/>
      <c r="FX91" s="472"/>
      <c r="FY91" s="472"/>
      <c r="FZ91" s="472"/>
      <c r="GA91" s="472"/>
      <c r="GB91" s="472"/>
      <c r="GC91" s="472"/>
      <c r="GD91" s="472"/>
      <c r="GE91" s="472"/>
      <c r="GF91" s="472"/>
      <c r="GG91" s="472"/>
      <c r="GH91" s="472"/>
      <c r="GI91" s="472"/>
      <c r="GJ91" s="472"/>
      <c r="GK91" s="472"/>
      <c r="GL91" s="472"/>
      <c r="GM91" s="472"/>
      <c r="GN91" s="472"/>
      <c r="GO91" s="472"/>
      <c r="GP91" s="472"/>
      <c r="GQ91" s="472"/>
      <c r="GR91" s="472"/>
      <c r="GS91" s="472"/>
      <c r="GT91" s="472"/>
      <c r="GU91" s="472"/>
      <c r="GV91" s="472"/>
      <c r="GW91" s="472"/>
      <c r="GX91" s="472"/>
      <c r="GY91" s="472"/>
      <c r="GZ91" s="472"/>
      <c r="HA91" s="472"/>
      <c r="HB91" s="472"/>
      <c r="HC91" s="472"/>
      <c r="HD91" s="472"/>
      <c r="HE91" s="472"/>
      <c r="HF91" s="472"/>
      <c r="HG91" s="472"/>
      <c r="HH91" s="472"/>
      <c r="HI91" s="472"/>
      <c r="HJ91" s="472"/>
      <c r="HK91" s="472"/>
      <c r="HL91" s="472"/>
      <c r="HM91" s="472"/>
      <c r="HN91" s="472"/>
      <c r="HO91" s="472"/>
      <c r="HP91" s="472"/>
      <c r="HQ91" s="472"/>
      <c r="HR91" s="472"/>
      <c r="HS91" s="472"/>
      <c r="HT91" s="472"/>
      <c r="HU91" s="472"/>
      <c r="HV91" s="472"/>
      <c r="HW91" s="472"/>
      <c r="HX91" s="472"/>
      <c r="HY91" s="472"/>
      <c r="HZ91" s="472"/>
      <c r="IA91" s="472"/>
      <c r="IB91" s="472"/>
      <c r="IC91" s="472"/>
      <c r="ID91" s="472"/>
    </row>
    <row r="92" spans="1:238" x14ac:dyDescent="0.3">
      <c r="A92" s="302" t="s">
        <v>1412</v>
      </c>
      <c r="B92" s="616"/>
      <c r="C92" s="616"/>
      <c r="D92" s="616"/>
      <c r="E92" s="293">
        <f t="shared" si="13"/>
        <v>80000</v>
      </c>
      <c r="F92" s="293">
        <v>0</v>
      </c>
      <c r="G92" s="293">
        <v>0</v>
      </c>
      <c r="H92" s="293">
        <f>80000-80000</f>
        <v>0</v>
      </c>
      <c r="I92" s="293">
        <v>0</v>
      </c>
      <c r="J92" s="293">
        <v>0</v>
      </c>
      <c r="K92" s="293">
        <v>0</v>
      </c>
      <c r="L92" s="293">
        <v>0</v>
      </c>
      <c r="M92" s="293">
        <f>0+80000</f>
        <v>80000</v>
      </c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  <c r="BI92" s="472"/>
      <c r="BJ92" s="472"/>
      <c r="BK92" s="472"/>
      <c r="BL92" s="472"/>
      <c r="BM92" s="472"/>
      <c r="BN92" s="472"/>
      <c r="BO92" s="472"/>
      <c r="BP92" s="472"/>
      <c r="BQ92" s="472"/>
      <c r="BR92" s="472"/>
      <c r="BS92" s="472"/>
      <c r="BT92" s="472"/>
      <c r="BU92" s="472"/>
      <c r="BV92" s="472"/>
      <c r="BW92" s="472"/>
      <c r="BX92" s="472"/>
      <c r="BY92" s="472"/>
      <c r="BZ92" s="472"/>
      <c r="CA92" s="472"/>
      <c r="CB92" s="472"/>
      <c r="CC92" s="472"/>
      <c r="CD92" s="472"/>
      <c r="CE92" s="472"/>
      <c r="CF92" s="472"/>
      <c r="CG92" s="472"/>
      <c r="CH92" s="472"/>
      <c r="CI92" s="472"/>
      <c r="CJ92" s="472"/>
      <c r="CK92" s="472"/>
      <c r="CL92" s="472"/>
      <c r="CM92" s="472"/>
      <c r="CN92" s="472"/>
      <c r="CO92" s="472"/>
      <c r="CP92" s="472"/>
      <c r="CQ92" s="472"/>
      <c r="CR92" s="472"/>
      <c r="CS92" s="472"/>
      <c r="CT92" s="472"/>
      <c r="CU92" s="472"/>
      <c r="CV92" s="472"/>
      <c r="CW92" s="472"/>
      <c r="CX92" s="472"/>
      <c r="CY92" s="472"/>
      <c r="CZ92" s="472"/>
      <c r="DA92" s="472"/>
      <c r="DB92" s="472"/>
      <c r="DC92" s="472"/>
      <c r="DD92" s="472"/>
      <c r="DE92" s="472"/>
      <c r="DF92" s="472"/>
      <c r="DG92" s="472"/>
      <c r="DH92" s="472"/>
      <c r="DI92" s="472"/>
      <c r="DJ92" s="472"/>
      <c r="DK92" s="472"/>
      <c r="DL92" s="472"/>
      <c r="DM92" s="472"/>
      <c r="DN92" s="472"/>
      <c r="DO92" s="472"/>
      <c r="DP92" s="472"/>
      <c r="DQ92" s="472"/>
      <c r="DR92" s="472"/>
      <c r="DS92" s="472"/>
      <c r="DT92" s="472"/>
      <c r="DU92" s="472"/>
      <c r="DV92" s="472"/>
      <c r="DW92" s="472"/>
      <c r="DX92" s="472"/>
      <c r="DY92" s="472"/>
      <c r="DZ92" s="472"/>
      <c r="EA92" s="472"/>
      <c r="EB92" s="472"/>
      <c r="EC92" s="472"/>
      <c r="ED92" s="472"/>
      <c r="EE92" s="472"/>
      <c r="EF92" s="472"/>
      <c r="EG92" s="472"/>
      <c r="EH92" s="472"/>
      <c r="EI92" s="472"/>
      <c r="EJ92" s="472"/>
      <c r="EK92" s="472"/>
      <c r="EL92" s="472"/>
      <c r="EM92" s="472"/>
      <c r="EN92" s="472"/>
      <c r="EO92" s="472"/>
      <c r="EP92" s="472"/>
      <c r="EQ92" s="472"/>
      <c r="ER92" s="472"/>
      <c r="ES92" s="472"/>
      <c r="ET92" s="472"/>
      <c r="EU92" s="472"/>
      <c r="EV92" s="472"/>
      <c r="EW92" s="472"/>
      <c r="EX92" s="472"/>
      <c r="EY92" s="472"/>
      <c r="EZ92" s="472"/>
      <c r="FA92" s="472"/>
      <c r="FB92" s="472"/>
      <c r="FC92" s="472"/>
      <c r="FD92" s="472"/>
      <c r="FE92" s="472"/>
      <c r="FF92" s="472"/>
      <c r="FG92" s="472"/>
      <c r="FH92" s="472"/>
      <c r="FI92" s="472"/>
      <c r="FJ92" s="472"/>
      <c r="FK92" s="472"/>
      <c r="FL92" s="472"/>
      <c r="FM92" s="472"/>
      <c r="FN92" s="472"/>
      <c r="FO92" s="472"/>
      <c r="FP92" s="472"/>
      <c r="FQ92" s="472"/>
      <c r="FR92" s="472"/>
      <c r="FS92" s="472"/>
      <c r="FT92" s="472"/>
      <c r="FU92" s="472"/>
      <c r="FV92" s="472"/>
      <c r="FW92" s="472"/>
      <c r="FX92" s="472"/>
      <c r="FY92" s="472"/>
      <c r="FZ92" s="472"/>
      <c r="GA92" s="472"/>
      <c r="GB92" s="472"/>
      <c r="GC92" s="472"/>
      <c r="GD92" s="472"/>
      <c r="GE92" s="472"/>
      <c r="GF92" s="472"/>
      <c r="GG92" s="472"/>
      <c r="GH92" s="472"/>
      <c r="GI92" s="472"/>
      <c r="GJ92" s="472"/>
      <c r="GK92" s="472"/>
      <c r="GL92" s="472"/>
      <c r="GM92" s="472"/>
      <c r="GN92" s="472"/>
      <c r="GO92" s="472"/>
      <c r="GP92" s="472"/>
      <c r="GQ92" s="472"/>
      <c r="GR92" s="472"/>
      <c r="GS92" s="472"/>
      <c r="GT92" s="472"/>
      <c r="GU92" s="472"/>
      <c r="GV92" s="472"/>
      <c r="GW92" s="472"/>
      <c r="GX92" s="472"/>
      <c r="GY92" s="472"/>
      <c r="GZ92" s="472"/>
      <c r="HA92" s="472"/>
      <c r="HB92" s="472"/>
      <c r="HC92" s="472"/>
      <c r="HD92" s="472"/>
      <c r="HE92" s="472"/>
      <c r="HF92" s="472"/>
      <c r="HG92" s="472"/>
      <c r="HH92" s="472"/>
      <c r="HI92" s="472"/>
      <c r="HJ92" s="472"/>
      <c r="HK92" s="472"/>
      <c r="HL92" s="472"/>
      <c r="HM92" s="472"/>
      <c r="HN92" s="472"/>
      <c r="HO92" s="472"/>
      <c r="HP92" s="472"/>
      <c r="HQ92" s="472"/>
      <c r="HR92" s="472"/>
      <c r="HS92" s="472"/>
      <c r="HT92" s="472"/>
      <c r="HU92" s="472"/>
      <c r="HV92" s="472"/>
      <c r="HW92" s="472"/>
      <c r="HX92" s="472"/>
      <c r="HY92" s="472"/>
      <c r="HZ92" s="472"/>
      <c r="IA92" s="472"/>
      <c r="IB92" s="472"/>
      <c r="IC92" s="472"/>
      <c r="ID92" s="472"/>
    </row>
    <row r="93" spans="1:238" ht="78" x14ac:dyDescent="0.3">
      <c r="A93" s="617" t="s">
        <v>1208</v>
      </c>
      <c r="B93" s="613"/>
      <c r="C93" s="613"/>
      <c r="D93" s="614"/>
      <c r="E93" s="294">
        <f t="shared" si="13"/>
        <v>2266179</v>
      </c>
      <c r="F93" s="294">
        <v>0</v>
      </c>
      <c r="G93" s="294">
        <v>0</v>
      </c>
      <c r="H93" s="294">
        <v>0</v>
      </c>
      <c r="I93" s="294">
        <v>2266179</v>
      </c>
      <c r="J93" s="294">
        <v>0</v>
      </c>
      <c r="K93" s="294">
        <v>0</v>
      </c>
      <c r="L93" s="294">
        <v>0</v>
      </c>
      <c r="M93" s="294">
        <v>0</v>
      </c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472"/>
      <c r="AW93" s="472"/>
      <c r="AX93" s="472"/>
      <c r="AY93" s="472"/>
      <c r="AZ93" s="472"/>
      <c r="BA93" s="472"/>
      <c r="BB93" s="472"/>
      <c r="BC93" s="472"/>
      <c r="BD93" s="472"/>
      <c r="BE93" s="472"/>
      <c r="BF93" s="472"/>
      <c r="BG93" s="472"/>
      <c r="BH93" s="472"/>
      <c r="BI93" s="472"/>
      <c r="BJ93" s="472"/>
      <c r="BK93" s="472"/>
      <c r="BL93" s="472"/>
      <c r="BM93" s="472"/>
      <c r="BN93" s="472"/>
      <c r="BO93" s="472"/>
      <c r="BP93" s="472"/>
      <c r="BQ93" s="472"/>
      <c r="BR93" s="472"/>
      <c r="BS93" s="472"/>
      <c r="BT93" s="472"/>
      <c r="BU93" s="472"/>
      <c r="BV93" s="472"/>
      <c r="BW93" s="472"/>
      <c r="BX93" s="472"/>
      <c r="BY93" s="472"/>
      <c r="BZ93" s="472"/>
      <c r="CA93" s="472"/>
      <c r="CB93" s="472"/>
      <c r="CC93" s="472"/>
      <c r="CD93" s="472"/>
      <c r="CE93" s="472"/>
      <c r="CF93" s="472"/>
      <c r="CG93" s="472"/>
      <c r="CH93" s="472"/>
      <c r="CI93" s="472"/>
      <c r="CJ93" s="472"/>
      <c r="CK93" s="472"/>
      <c r="CL93" s="472"/>
      <c r="CM93" s="472"/>
      <c r="CN93" s="472"/>
      <c r="CO93" s="472"/>
      <c r="CP93" s="472"/>
      <c r="CQ93" s="472"/>
      <c r="CR93" s="472"/>
      <c r="CS93" s="472"/>
      <c r="CT93" s="472"/>
      <c r="CU93" s="472"/>
      <c r="CV93" s="472"/>
      <c r="CW93" s="472"/>
      <c r="CX93" s="472"/>
      <c r="CY93" s="472"/>
      <c r="CZ93" s="472"/>
      <c r="DA93" s="472"/>
      <c r="DB93" s="472"/>
      <c r="DC93" s="472"/>
      <c r="DD93" s="472"/>
      <c r="DE93" s="472"/>
      <c r="DF93" s="472"/>
      <c r="DG93" s="472"/>
      <c r="DH93" s="472"/>
      <c r="DI93" s="472"/>
      <c r="DJ93" s="472"/>
      <c r="DK93" s="472"/>
      <c r="DL93" s="472"/>
      <c r="DM93" s="472"/>
      <c r="DN93" s="472"/>
      <c r="DO93" s="472"/>
      <c r="DP93" s="472"/>
      <c r="DQ93" s="472"/>
      <c r="DR93" s="472"/>
      <c r="DS93" s="472"/>
      <c r="DT93" s="472"/>
      <c r="DU93" s="472"/>
      <c r="DV93" s="472"/>
      <c r="DW93" s="472"/>
      <c r="DX93" s="472"/>
      <c r="DY93" s="472"/>
      <c r="DZ93" s="472"/>
      <c r="EA93" s="472"/>
      <c r="EB93" s="472"/>
      <c r="EC93" s="472"/>
      <c r="ED93" s="472"/>
      <c r="EE93" s="472"/>
      <c r="EF93" s="472"/>
      <c r="EG93" s="472"/>
      <c r="EH93" s="472"/>
      <c r="EI93" s="472"/>
      <c r="EJ93" s="472"/>
      <c r="EK93" s="472"/>
      <c r="EL93" s="472"/>
      <c r="EM93" s="472"/>
      <c r="EN93" s="472"/>
      <c r="EO93" s="472"/>
      <c r="EP93" s="472"/>
      <c r="EQ93" s="472"/>
      <c r="ER93" s="472"/>
      <c r="ES93" s="472"/>
      <c r="ET93" s="472"/>
      <c r="EU93" s="472"/>
      <c r="EV93" s="472"/>
      <c r="EW93" s="472"/>
      <c r="EX93" s="472"/>
      <c r="EY93" s="472"/>
      <c r="EZ93" s="472"/>
      <c r="FA93" s="472"/>
      <c r="FB93" s="472"/>
      <c r="FC93" s="472"/>
      <c r="FD93" s="472"/>
      <c r="FE93" s="472"/>
      <c r="FF93" s="472"/>
      <c r="FG93" s="472"/>
      <c r="FH93" s="472"/>
      <c r="FI93" s="472"/>
      <c r="FJ93" s="472"/>
      <c r="FK93" s="472"/>
      <c r="FL93" s="472"/>
      <c r="FM93" s="472"/>
      <c r="FN93" s="472"/>
      <c r="FO93" s="472"/>
      <c r="FP93" s="472"/>
      <c r="FQ93" s="472"/>
      <c r="FR93" s="472"/>
      <c r="FS93" s="472"/>
      <c r="FT93" s="472"/>
      <c r="FU93" s="472"/>
      <c r="FV93" s="472"/>
      <c r="FW93" s="472"/>
      <c r="FX93" s="472"/>
      <c r="FY93" s="472"/>
      <c r="FZ93" s="472"/>
      <c r="GA93" s="472"/>
      <c r="GB93" s="472"/>
      <c r="GC93" s="472"/>
      <c r="GD93" s="472"/>
      <c r="GE93" s="472"/>
      <c r="GF93" s="472"/>
      <c r="GG93" s="472"/>
      <c r="GH93" s="472"/>
      <c r="GI93" s="472"/>
      <c r="GJ93" s="472"/>
      <c r="GK93" s="472"/>
      <c r="GL93" s="472"/>
      <c r="GM93" s="472"/>
      <c r="GN93" s="472"/>
      <c r="GO93" s="472"/>
      <c r="GP93" s="472"/>
      <c r="GQ93" s="472"/>
      <c r="GR93" s="472"/>
      <c r="GS93" s="472"/>
      <c r="GT93" s="472"/>
      <c r="GU93" s="472"/>
      <c r="GV93" s="472"/>
      <c r="GW93" s="472"/>
      <c r="GX93" s="472"/>
      <c r="GY93" s="472"/>
      <c r="GZ93" s="472"/>
      <c r="HA93" s="472"/>
      <c r="HB93" s="472"/>
      <c r="HC93" s="472"/>
      <c r="HD93" s="472"/>
      <c r="HE93" s="472"/>
      <c r="HF93" s="472"/>
      <c r="HG93" s="472"/>
      <c r="HH93" s="472"/>
      <c r="HI93" s="472"/>
      <c r="HJ93" s="472"/>
      <c r="HK93" s="472"/>
      <c r="HL93" s="472"/>
      <c r="HM93" s="472"/>
      <c r="HN93" s="472"/>
      <c r="HO93" s="472"/>
      <c r="HP93" s="472"/>
      <c r="HQ93" s="472"/>
      <c r="HR93" s="472"/>
      <c r="HS93" s="472"/>
      <c r="HT93" s="472"/>
      <c r="HU93" s="472"/>
      <c r="HV93" s="472"/>
      <c r="HW93" s="472"/>
      <c r="HX93" s="472"/>
      <c r="HY93" s="472"/>
      <c r="HZ93" s="472"/>
      <c r="IA93" s="472"/>
      <c r="IB93" s="472"/>
      <c r="IC93" s="472"/>
      <c r="ID93" s="472"/>
    </row>
    <row r="94" spans="1:238" x14ac:dyDescent="0.3">
      <c r="A94" s="397" t="s">
        <v>1209</v>
      </c>
      <c r="B94" s="611"/>
      <c r="C94" s="611"/>
      <c r="D94" s="614"/>
      <c r="E94" s="291">
        <f t="shared" si="13"/>
        <v>5953895</v>
      </c>
      <c r="F94" s="291">
        <f t="shared" ref="F94:M94" si="18">SUM(F95)</f>
        <v>1253791</v>
      </c>
      <c r="G94" s="291">
        <f t="shared" si="18"/>
        <v>0</v>
      </c>
      <c r="H94" s="291">
        <f t="shared" si="18"/>
        <v>44734</v>
      </c>
      <c r="I94" s="291">
        <f t="shared" si="18"/>
        <v>2823900</v>
      </c>
      <c r="J94" s="291">
        <f t="shared" si="18"/>
        <v>0</v>
      </c>
      <c r="K94" s="291">
        <f t="shared" si="18"/>
        <v>1543070</v>
      </c>
      <c r="L94" s="291">
        <f t="shared" si="18"/>
        <v>0</v>
      </c>
      <c r="M94" s="291">
        <f t="shared" si="18"/>
        <v>288400</v>
      </c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  <c r="BI94" s="472"/>
      <c r="BJ94" s="472"/>
      <c r="BK94" s="472"/>
      <c r="BL94" s="472"/>
      <c r="BM94" s="472"/>
      <c r="BN94" s="472"/>
      <c r="BO94" s="472"/>
      <c r="BP94" s="472"/>
      <c r="BQ94" s="472"/>
      <c r="BR94" s="472"/>
      <c r="BS94" s="472"/>
      <c r="BT94" s="472"/>
      <c r="BU94" s="472"/>
      <c r="BV94" s="472"/>
      <c r="BW94" s="472"/>
      <c r="BX94" s="472"/>
      <c r="BY94" s="472"/>
      <c r="BZ94" s="472"/>
      <c r="CA94" s="472"/>
      <c r="CB94" s="472"/>
      <c r="CC94" s="472"/>
      <c r="CD94" s="472"/>
      <c r="CE94" s="472"/>
      <c r="CF94" s="472"/>
      <c r="CG94" s="472"/>
      <c r="CH94" s="472"/>
      <c r="CI94" s="472"/>
      <c r="CJ94" s="472"/>
      <c r="CK94" s="472"/>
      <c r="CL94" s="472"/>
      <c r="CM94" s="472"/>
      <c r="CN94" s="472"/>
      <c r="CO94" s="472"/>
      <c r="CP94" s="472"/>
      <c r="CQ94" s="472"/>
      <c r="CR94" s="472"/>
      <c r="CS94" s="472"/>
      <c r="CT94" s="472"/>
      <c r="CU94" s="472"/>
      <c r="CV94" s="472"/>
      <c r="CW94" s="472"/>
      <c r="CX94" s="472"/>
      <c r="CY94" s="472"/>
      <c r="CZ94" s="472"/>
      <c r="DA94" s="472"/>
      <c r="DB94" s="472"/>
      <c r="DC94" s="472"/>
      <c r="DD94" s="472"/>
      <c r="DE94" s="472"/>
      <c r="DF94" s="472"/>
      <c r="DG94" s="472"/>
      <c r="DH94" s="472"/>
      <c r="DI94" s="472"/>
      <c r="DJ94" s="472"/>
      <c r="DK94" s="472"/>
      <c r="DL94" s="472"/>
      <c r="DM94" s="472"/>
      <c r="DN94" s="472"/>
      <c r="DO94" s="472"/>
      <c r="DP94" s="472"/>
      <c r="DQ94" s="472"/>
      <c r="DR94" s="472"/>
      <c r="DS94" s="472"/>
      <c r="DT94" s="472"/>
      <c r="DU94" s="472"/>
      <c r="DV94" s="472"/>
      <c r="DW94" s="472"/>
      <c r="DX94" s="472"/>
      <c r="DY94" s="472"/>
      <c r="DZ94" s="472"/>
      <c r="EA94" s="472"/>
      <c r="EB94" s="472"/>
      <c r="EC94" s="472"/>
      <c r="ED94" s="472"/>
      <c r="EE94" s="472"/>
      <c r="EF94" s="472"/>
      <c r="EG94" s="472"/>
      <c r="EH94" s="472"/>
      <c r="EI94" s="472"/>
      <c r="EJ94" s="472"/>
      <c r="EK94" s="472"/>
      <c r="EL94" s="472"/>
      <c r="EM94" s="472"/>
      <c r="EN94" s="472"/>
      <c r="EO94" s="472"/>
      <c r="EP94" s="472"/>
      <c r="EQ94" s="472"/>
      <c r="ER94" s="472"/>
      <c r="ES94" s="472"/>
      <c r="ET94" s="472"/>
      <c r="EU94" s="472"/>
      <c r="EV94" s="472"/>
      <c r="EW94" s="472"/>
      <c r="EX94" s="472"/>
      <c r="EY94" s="472"/>
      <c r="EZ94" s="472"/>
      <c r="FA94" s="472"/>
      <c r="FB94" s="472"/>
      <c r="FC94" s="472"/>
      <c r="FD94" s="472"/>
      <c r="FE94" s="472"/>
      <c r="FF94" s="472"/>
      <c r="FG94" s="472"/>
      <c r="FH94" s="472"/>
      <c r="FI94" s="472"/>
      <c r="FJ94" s="472"/>
      <c r="FK94" s="472"/>
      <c r="FL94" s="472"/>
      <c r="FM94" s="472"/>
      <c r="FN94" s="472"/>
      <c r="FO94" s="472"/>
      <c r="FP94" s="472"/>
      <c r="FQ94" s="472"/>
      <c r="FR94" s="472"/>
      <c r="FS94" s="472"/>
      <c r="FT94" s="472"/>
      <c r="FU94" s="472"/>
      <c r="FV94" s="472"/>
      <c r="FW94" s="472"/>
      <c r="FX94" s="472"/>
      <c r="FY94" s="472"/>
      <c r="FZ94" s="472"/>
      <c r="GA94" s="472"/>
      <c r="GB94" s="472"/>
      <c r="GC94" s="472"/>
      <c r="GD94" s="472"/>
      <c r="GE94" s="472"/>
      <c r="GF94" s="472"/>
      <c r="GG94" s="472"/>
      <c r="GH94" s="472"/>
      <c r="GI94" s="472"/>
      <c r="GJ94" s="472"/>
      <c r="GK94" s="472"/>
      <c r="GL94" s="472"/>
      <c r="GM94" s="472"/>
      <c r="GN94" s="472"/>
      <c r="GO94" s="472"/>
      <c r="GP94" s="472"/>
      <c r="GQ94" s="472"/>
      <c r="GR94" s="472"/>
      <c r="GS94" s="472"/>
      <c r="GT94" s="472"/>
      <c r="GU94" s="472"/>
      <c r="GV94" s="472"/>
      <c r="GW94" s="472"/>
      <c r="GX94" s="472"/>
      <c r="GY94" s="472"/>
      <c r="GZ94" s="472"/>
      <c r="HA94" s="472"/>
      <c r="HB94" s="472"/>
      <c r="HC94" s="472"/>
      <c r="HD94" s="472"/>
      <c r="HE94" s="472"/>
      <c r="HF94" s="472"/>
      <c r="HG94" s="472"/>
      <c r="HH94" s="472"/>
      <c r="HI94" s="472"/>
      <c r="HJ94" s="472"/>
      <c r="HK94" s="472"/>
      <c r="HL94" s="472"/>
      <c r="HM94" s="472"/>
      <c r="HN94" s="472"/>
      <c r="HO94" s="472"/>
      <c r="HP94" s="472"/>
      <c r="HQ94" s="472"/>
      <c r="HR94" s="472"/>
      <c r="HS94" s="472"/>
      <c r="HT94" s="472"/>
      <c r="HU94" s="472"/>
      <c r="HV94" s="472"/>
      <c r="HW94" s="472"/>
      <c r="HX94" s="472"/>
      <c r="HY94" s="472"/>
      <c r="HZ94" s="472"/>
      <c r="IA94" s="472"/>
      <c r="IB94" s="472"/>
      <c r="IC94" s="472"/>
      <c r="ID94" s="472"/>
    </row>
    <row r="95" spans="1:238" x14ac:dyDescent="0.3">
      <c r="A95" s="397" t="s">
        <v>1183</v>
      </c>
      <c r="B95" s="611"/>
      <c r="C95" s="611"/>
      <c r="D95" s="614"/>
      <c r="E95" s="291">
        <f t="shared" si="13"/>
        <v>5953895</v>
      </c>
      <c r="F95" s="291">
        <f t="shared" ref="F95:M95" si="19">SUM(F96:F99)</f>
        <v>1253791</v>
      </c>
      <c r="G95" s="291">
        <f t="shared" si="19"/>
        <v>0</v>
      </c>
      <c r="H95" s="291">
        <f t="shared" si="19"/>
        <v>44734</v>
      </c>
      <c r="I95" s="291">
        <f t="shared" si="19"/>
        <v>2823900</v>
      </c>
      <c r="J95" s="291">
        <f t="shared" si="19"/>
        <v>0</v>
      </c>
      <c r="K95" s="291">
        <f t="shared" si="19"/>
        <v>1543070</v>
      </c>
      <c r="L95" s="291">
        <f t="shared" si="19"/>
        <v>0</v>
      </c>
      <c r="M95" s="291">
        <f t="shared" si="19"/>
        <v>288400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472"/>
      <c r="FQ95" s="472"/>
      <c r="FR95" s="472"/>
      <c r="FS95" s="472"/>
      <c r="FT95" s="472"/>
      <c r="FU95" s="472"/>
      <c r="FV95" s="472"/>
      <c r="FW95" s="472"/>
      <c r="FX95" s="472"/>
      <c r="FY95" s="472"/>
      <c r="FZ95" s="472"/>
      <c r="GA95" s="472"/>
      <c r="GB95" s="472"/>
      <c r="GC95" s="472"/>
      <c r="GD95" s="472"/>
      <c r="GE95" s="472"/>
      <c r="GF95" s="472"/>
      <c r="GG95" s="472"/>
      <c r="GH95" s="472"/>
      <c r="GI95" s="472"/>
      <c r="GJ95" s="472"/>
      <c r="GK95" s="472"/>
      <c r="GL95" s="472"/>
      <c r="GM95" s="472"/>
      <c r="GN95" s="472"/>
      <c r="GO95" s="472"/>
      <c r="GP95" s="472"/>
      <c r="GQ95" s="472"/>
      <c r="GR95" s="472"/>
      <c r="GS95" s="472"/>
      <c r="GT95" s="472"/>
      <c r="GU95" s="472"/>
      <c r="GV95" s="472"/>
      <c r="GW95" s="472"/>
      <c r="GX95" s="472"/>
      <c r="GY95" s="472"/>
      <c r="GZ95" s="472"/>
      <c r="HA95" s="472"/>
      <c r="HB95" s="472"/>
      <c r="HC95" s="472"/>
      <c r="HD95" s="472"/>
      <c r="HE95" s="472"/>
      <c r="HF95" s="472"/>
      <c r="HG95" s="472"/>
      <c r="HH95" s="472"/>
      <c r="HI95" s="472"/>
      <c r="HJ95" s="472"/>
      <c r="HK95" s="472"/>
      <c r="HL95" s="472"/>
      <c r="HM95" s="472"/>
      <c r="HN95" s="472"/>
      <c r="HO95" s="472"/>
      <c r="HP95" s="472"/>
      <c r="HQ95" s="472"/>
      <c r="HR95" s="472"/>
      <c r="HS95" s="472"/>
      <c r="HT95" s="472"/>
      <c r="HU95" s="472"/>
      <c r="HV95" s="472"/>
      <c r="HW95" s="472"/>
      <c r="HX95" s="472"/>
      <c r="HY95" s="472"/>
      <c r="HZ95" s="472"/>
      <c r="IA95" s="472"/>
      <c r="IB95" s="472"/>
      <c r="IC95" s="472"/>
      <c r="ID95" s="472"/>
    </row>
    <row r="96" spans="1:238" ht="46.8" x14ac:dyDescent="0.3">
      <c r="A96" s="296" t="s">
        <v>1413</v>
      </c>
      <c r="B96" s="612">
        <v>2</v>
      </c>
      <c r="C96" s="612">
        <v>832</v>
      </c>
      <c r="D96" s="612">
        <v>5100</v>
      </c>
      <c r="E96" s="294">
        <f t="shared" si="13"/>
        <v>2248876</v>
      </c>
      <c r="F96" s="294">
        <f>55072+317600</f>
        <v>372672</v>
      </c>
      <c r="G96" s="294">
        <v>0</v>
      </c>
      <c r="H96" s="294">
        <f>150000-55072+22779+5719+3434+37713+197761-317600</f>
        <v>44734</v>
      </c>
      <c r="I96" s="294">
        <v>0</v>
      </c>
      <c r="J96" s="294">
        <v>0</v>
      </c>
      <c r="K96" s="294">
        <v>1543070</v>
      </c>
      <c r="L96" s="294">
        <v>0</v>
      </c>
      <c r="M96" s="294">
        <v>288400</v>
      </c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  <c r="AG96" s="472"/>
      <c r="AH96" s="472"/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/>
      <c r="AV96" s="472"/>
      <c r="AW96" s="472"/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  <c r="BI96" s="472"/>
      <c r="BJ96" s="472"/>
      <c r="BK96" s="472"/>
      <c r="BL96" s="472"/>
      <c r="BM96" s="472"/>
      <c r="BN96" s="472"/>
      <c r="BO96" s="472"/>
      <c r="BP96" s="472"/>
      <c r="BQ96" s="472"/>
      <c r="BR96" s="472"/>
      <c r="BS96" s="472"/>
      <c r="BT96" s="472"/>
      <c r="BU96" s="472"/>
      <c r="BV96" s="472"/>
      <c r="BW96" s="472"/>
      <c r="BX96" s="472"/>
      <c r="BY96" s="472"/>
      <c r="BZ96" s="472"/>
      <c r="CA96" s="472"/>
      <c r="CB96" s="472"/>
      <c r="CC96" s="472"/>
      <c r="CD96" s="472"/>
      <c r="CE96" s="472"/>
      <c r="CF96" s="472"/>
      <c r="CG96" s="472"/>
      <c r="CH96" s="472"/>
      <c r="CI96" s="472"/>
      <c r="CJ96" s="472"/>
      <c r="CK96" s="472"/>
      <c r="CL96" s="472"/>
      <c r="CM96" s="472"/>
      <c r="CN96" s="472"/>
      <c r="CO96" s="472"/>
      <c r="CP96" s="472"/>
      <c r="CQ96" s="472"/>
      <c r="CR96" s="472"/>
      <c r="CS96" s="472"/>
      <c r="CT96" s="472"/>
      <c r="CU96" s="472"/>
      <c r="CV96" s="472"/>
      <c r="CW96" s="472"/>
      <c r="CX96" s="472"/>
      <c r="CY96" s="472"/>
      <c r="CZ96" s="472"/>
      <c r="DA96" s="472"/>
      <c r="DB96" s="472"/>
      <c r="DC96" s="472"/>
      <c r="DD96" s="472"/>
      <c r="DE96" s="472"/>
      <c r="DF96" s="472"/>
      <c r="DG96" s="472"/>
      <c r="DH96" s="472"/>
      <c r="DI96" s="472"/>
      <c r="DJ96" s="472"/>
      <c r="DK96" s="472"/>
      <c r="DL96" s="472"/>
      <c r="DM96" s="472"/>
      <c r="DN96" s="472"/>
      <c r="DO96" s="472"/>
      <c r="DP96" s="472"/>
      <c r="DQ96" s="472"/>
      <c r="DR96" s="472"/>
      <c r="DS96" s="472"/>
      <c r="DT96" s="472"/>
      <c r="DU96" s="472"/>
      <c r="DV96" s="472"/>
      <c r="DW96" s="472"/>
      <c r="DX96" s="472"/>
      <c r="DY96" s="472"/>
      <c r="DZ96" s="472"/>
      <c r="EA96" s="472"/>
      <c r="EB96" s="472"/>
      <c r="EC96" s="472"/>
      <c r="ED96" s="472"/>
      <c r="EE96" s="472"/>
      <c r="EF96" s="472"/>
      <c r="EG96" s="472"/>
      <c r="EH96" s="472"/>
      <c r="EI96" s="472"/>
      <c r="EJ96" s="472"/>
      <c r="EK96" s="472"/>
      <c r="EL96" s="472"/>
      <c r="EM96" s="472"/>
      <c r="EN96" s="472"/>
      <c r="EO96" s="472"/>
      <c r="EP96" s="472"/>
      <c r="EQ96" s="472"/>
      <c r="ER96" s="472"/>
      <c r="ES96" s="472"/>
      <c r="ET96" s="472"/>
      <c r="EU96" s="472"/>
      <c r="EV96" s="472"/>
      <c r="EW96" s="472"/>
      <c r="EX96" s="472"/>
      <c r="EY96" s="472"/>
      <c r="EZ96" s="472"/>
      <c r="FA96" s="472"/>
      <c r="FB96" s="472"/>
      <c r="FC96" s="472"/>
      <c r="FD96" s="472"/>
      <c r="FE96" s="472"/>
      <c r="FF96" s="472"/>
      <c r="FG96" s="472"/>
      <c r="FH96" s="472"/>
      <c r="FI96" s="472"/>
      <c r="FJ96" s="472"/>
      <c r="FK96" s="472"/>
      <c r="FL96" s="472"/>
      <c r="FM96" s="472"/>
      <c r="FN96" s="472"/>
      <c r="FO96" s="472"/>
      <c r="FP96" s="472"/>
      <c r="FQ96" s="472"/>
      <c r="FR96" s="472"/>
      <c r="FS96" s="472"/>
      <c r="FT96" s="472"/>
      <c r="FU96" s="472"/>
      <c r="FV96" s="472"/>
      <c r="FW96" s="472"/>
      <c r="FX96" s="472"/>
      <c r="FY96" s="472"/>
      <c r="FZ96" s="472"/>
      <c r="GA96" s="472"/>
      <c r="GB96" s="472"/>
      <c r="GC96" s="472"/>
      <c r="GD96" s="472"/>
      <c r="GE96" s="472"/>
      <c r="GF96" s="472"/>
      <c r="GG96" s="472"/>
      <c r="GH96" s="472"/>
      <c r="GI96" s="472"/>
      <c r="GJ96" s="472"/>
      <c r="GK96" s="472"/>
      <c r="GL96" s="472"/>
      <c r="GM96" s="472"/>
      <c r="GN96" s="472"/>
      <c r="GO96" s="472"/>
      <c r="GP96" s="472"/>
      <c r="GQ96" s="472"/>
      <c r="GR96" s="472"/>
      <c r="GS96" s="472"/>
      <c r="GT96" s="472"/>
      <c r="GU96" s="472"/>
      <c r="GV96" s="472"/>
      <c r="GW96" s="472"/>
      <c r="GX96" s="472"/>
      <c r="GY96" s="472"/>
      <c r="GZ96" s="472"/>
      <c r="HA96" s="472"/>
      <c r="HB96" s="472"/>
      <c r="HC96" s="472"/>
      <c r="HD96" s="472"/>
      <c r="HE96" s="472"/>
      <c r="HF96" s="472"/>
      <c r="HG96" s="472"/>
      <c r="HH96" s="472"/>
      <c r="HI96" s="472"/>
      <c r="HJ96" s="472"/>
      <c r="HK96" s="472"/>
      <c r="HL96" s="472"/>
      <c r="HM96" s="472"/>
      <c r="HN96" s="472"/>
      <c r="HO96" s="472"/>
      <c r="HP96" s="472"/>
      <c r="HQ96" s="472"/>
      <c r="HR96" s="472"/>
      <c r="HS96" s="472"/>
      <c r="HT96" s="472"/>
      <c r="HU96" s="472"/>
      <c r="HV96" s="472"/>
      <c r="HW96" s="472"/>
      <c r="HX96" s="472"/>
      <c r="HY96" s="472"/>
      <c r="HZ96" s="472"/>
      <c r="IA96" s="472"/>
      <c r="IB96" s="472"/>
      <c r="IC96" s="472"/>
      <c r="ID96" s="472"/>
    </row>
    <row r="97" spans="1:238" ht="93.6" x14ac:dyDescent="0.3">
      <c r="A97" s="618" t="s">
        <v>1414</v>
      </c>
      <c r="B97" s="612">
        <v>2</v>
      </c>
      <c r="C97" s="612">
        <v>849</v>
      </c>
      <c r="D97" s="614">
        <v>5100</v>
      </c>
      <c r="E97" s="294">
        <f t="shared" si="13"/>
        <v>1222176</v>
      </c>
      <c r="F97" s="294">
        <v>322217</v>
      </c>
      <c r="G97" s="294">
        <v>0</v>
      </c>
      <c r="H97" s="294">
        <v>0</v>
      </c>
      <c r="I97" s="294">
        <f>1222176-322217</f>
        <v>899959</v>
      </c>
      <c r="J97" s="294">
        <v>0</v>
      </c>
      <c r="K97" s="294">
        <v>0</v>
      </c>
      <c r="L97" s="294">
        <v>0</v>
      </c>
      <c r="M97" s="294">
        <v>0</v>
      </c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  <c r="BI97" s="472"/>
      <c r="BJ97" s="472"/>
      <c r="BK97" s="472"/>
      <c r="BL97" s="472"/>
      <c r="BM97" s="472"/>
      <c r="BN97" s="472"/>
      <c r="BO97" s="472"/>
      <c r="BP97" s="472"/>
      <c r="BQ97" s="472"/>
      <c r="BR97" s="472"/>
      <c r="BS97" s="472"/>
      <c r="BT97" s="472"/>
      <c r="BU97" s="472"/>
      <c r="BV97" s="472"/>
      <c r="BW97" s="472"/>
      <c r="BX97" s="472"/>
      <c r="BY97" s="472"/>
      <c r="BZ97" s="472"/>
      <c r="CA97" s="472"/>
      <c r="CB97" s="472"/>
      <c r="CC97" s="472"/>
      <c r="CD97" s="472"/>
      <c r="CE97" s="472"/>
      <c r="CF97" s="472"/>
      <c r="CG97" s="472"/>
      <c r="CH97" s="472"/>
      <c r="CI97" s="472"/>
      <c r="CJ97" s="472"/>
      <c r="CK97" s="472"/>
      <c r="CL97" s="472"/>
      <c r="CM97" s="472"/>
      <c r="CN97" s="472"/>
      <c r="CO97" s="472"/>
      <c r="CP97" s="472"/>
      <c r="CQ97" s="472"/>
      <c r="CR97" s="472"/>
      <c r="CS97" s="472"/>
      <c r="CT97" s="472"/>
      <c r="CU97" s="472"/>
      <c r="CV97" s="472"/>
      <c r="CW97" s="472"/>
      <c r="CX97" s="472"/>
      <c r="CY97" s="472"/>
      <c r="CZ97" s="472"/>
      <c r="DA97" s="472"/>
      <c r="DB97" s="472"/>
      <c r="DC97" s="472"/>
      <c r="DD97" s="472"/>
      <c r="DE97" s="472"/>
      <c r="DF97" s="472"/>
      <c r="DG97" s="472"/>
      <c r="DH97" s="472"/>
      <c r="DI97" s="472"/>
      <c r="DJ97" s="472"/>
      <c r="DK97" s="472"/>
      <c r="DL97" s="472"/>
      <c r="DM97" s="472"/>
      <c r="DN97" s="472"/>
      <c r="DO97" s="472"/>
      <c r="DP97" s="472"/>
      <c r="DQ97" s="472"/>
      <c r="DR97" s="472"/>
      <c r="DS97" s="472"/>
      <c r="DT97" s="472"/>
      <c r="DU97" s="472"/>
      <c r="DV97" s="472"/>
      <c r="DW97" s="472"/>
      <c r="DX97" s="472"/>
      <c r="DY97" s="472"/>
      <c r="DZ97" s="472"/>
      <c r="EA97" s="472"/>
      <c r="EB97" s="472"/>
      <c r="EC97" s="472"/>
      <c r="ED97" s="472"/>
      <c r="EE97" s="472"/>
      <c r="EF97" s="472"/>
      <c r="EG97" s="472"/>
      <c r="EH97" s="472"/>
      <c r="EI97" s="472"/>
      <c r="EJ97" s="472"/>
      <c r="EK97" s="472"/>
      <c r="EL97" s="472"/>
      <c r="EM97" s="472"/>
      <c r="EN97" s="472"/>
      <c r="EO97" s="472"/>
      <c r="EP97" s="472"/>
      <c r="EQ97" s="472"/>
      <c r="ER97" s="472"/>
      <c r="ES97" s="472"/>
      <c r="ET97" s="472"/>
      <c r="EU97" s="472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472"/>
      <c r="FQ97" s="472"/>
      <c r="FR97" s="472"/>
      <c r="FS97" s="472"/>
      <c r="FT97" s="472"/>
      <c r="FU97" s="472"/>
      <c r="FV97" s="472"/>
      <c r="FW97" s="472"/>
      <c r="FX97" s="472"/>
      <c r="FY97" s="472"/>
      <c r="FZ97" s="472"/>
      <c r="GA97" s="472"/>
      <c r="GB97" s="472"/>
      <c r="GC97" s="472"/>
      <c r="GD97" s="472"/>
      <c r="GE97" s="472"/>
      <c r="GF97" s="472"/>
      <c r="GG97" s="472"/>
      <c r="GH97" s="472"/>
      <c r="GI97" s="472"/>
      <c r="GJ97" s="472"/>
      <c r="GK97" s="472"/>
      <c r="GL97" s="472"/>
      <c r="GM97" s="472"/>
      <c r="GN97" s="472"/>
      <c r="GO97" s="472"/>
      <c r="GP97" s="472"/>
      <c r="GQ97" s="472"/>
      <c r="GR97" s="472"/>
      <c r="GS97" s="472"/>
      <c r="GT97" s="472"/>
      <c r="GU97" s="472"/>
      <c r="GV97" s="472"/>
      <c r="GW97" s="472"/>
      <c r="GX97" s="472"/>
      <c r="GY97" s="472"/>
      <c r="GZ97" s="472"/>
      <c r="HA97" s="472"/>
      <c r="HB97" s="472"/>
      <c r="HC97" s="472"/>
      <c r="HD97" s="472"/>
      <c r="HE97" s="472"/>
      <c r="HF97" s="472"/>
      <c r="HG97" s="472"/>
      <c r="HH97" s="472"/>
      <c r="HI97" s="472"/>
      <c r="HJ97" s="472"/>
      <c r="HK97" s="472"/>
      <c r="HL97" s="472"/>
      <c r="HM97" s="472"/>
      <c r="HN97" s="472"/>
      <c r="HO97" s="472"/>
      <c r="HP97" s="472"/>
      <c r="HQ97" s="472"/>
      <c r="HR97" s="472"/>
      <c r="HS97" s="472"/>
      <c r="HT97" s="472"/>
      <c r="HU97" s="472"/>
      <c r="HV97" s="472"/>
      <c r="HW97" s="472"/>
      <c r="HX97" s="472"/>
      <c r="HY97" s="472"/>
      <c r="HZ97" s="472"/>
      <c r="IA97" s="472"/>
      <c r="IB97" s="472"/>
      <c r="IC97" s="472"/>
      <c r="ID97" s="472"/>
    </row>
    <row r="98" spans="1:238" ht="62.4" x14ac:dyDescent="0.3">
      <c r="A98" s="619" t="s">
        <v>1415</v>
      </c>
      <c r="B98" s="612">
        <v>2</v>
      </c>
      <c r="C98" s="612">
        <v>849</v>
      </c>
      <c r="D98" s="614">
        <v>5100</v>
      </c>
      <c r="E98" s="294">
        <f t="shared" si="13"/>
        <v>1776000</v>
      </c>
      <c r="F98" s="294">
        <v>177600</v>
      </c>
      <c r="G98" s="294">
        <v>0</v>
      </c>
      <c r="H98" s="294">
        <v>0</v>
      </c>
      <c r="I98" s="294">
        <v>1598400</v>
      </c>
      <c r="J98" s="294">
        <v>0</v>
      </c>
      <c r="K98" s="294">
        <v>0</v>
      </c>
      <c r="L98" s="294">
        <v>0</v>
      </c>
      <c r="M98" s="294">
        <v>0</v>
      </c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  <c r="BI98" s="472"/>
      <c r="BJ98" s="472"/>
      <c r="BK98" s="472"/>
      <c r="BL98" s="472"/>
      <c r="BM98" s="472"/>
      <c r="BN98" s="472"/>
      <c r="BO98" s="472"/>
      <c r="BP98" s="472"/>
      <c r="BQ98" s="472"/>
      <c r="BR98" s="472"/>
      <c r="BS98" s="472"/>
      <c r="BT98" s="472"/>
      <c r="BU98" s="472"/>
      <c r="BV98" s="472"/>
      <c r="BW98" s="472"/>
      <c r="BX98" s="472"/>
      <c r="BY98" s="472"/>
      <c r="BZ98" s="472"/>
      <c r="CA98" s="472"/>
      <c r="CB98" s="472"/>
      <c r="CC98" s="472"/>
      <c r="CD98" s="472"/>
      <c r="CE98" s="472"/>
      <c r="CF98" s="472"/>
      <c r="CG98" s="472"/>
      <c r="CH98" s="472"/>
      <c r="CI98" s="472"/>
      <c r="CJ98" s="472"/>
      <c r="CK98" s="472"/>
      <c r="CL98" s="472"/>
      <c r="CM98" s="472"/>
      <c r="CN98" s="472"/>
      <c r="CO98" s="472"/>
      <c r="CP98" s="472"/>
      <c r="CQ98" s="472"/>
      <c r="CR98" s="472"/>
      <c r="CS98" s="472"/>
      <c r="CT98" s="472"/>
      <c r="CU98" s="472"/>
      <c r="CV98" s="472"/>
      <c r="CW98" s="472"/>
      <c r="CX98" s="472"/>
      <c r="CY98" s="472"/>
      <c r="CZ98" s="472"/>
      <c r="DA98" s="472"/>
      <c r="DB98" s="472"/>
      <c r="DC98" s="472"/>
      <c r="DD98" s="472"/>
      <c r="DE98" s="472"/>
      <c r="DF98" s="472"/>
      <c r="DG98" s="472"/>
      <c r="DH98" s="472"/>
      <c r="DI98" s="472"/>
      <c r="DJ98" s="472"/>
      <c r="DK98" s="472"/>
      <c r="DL98" s="472"/>
      <c r="DM98" s="472"/>
      <c r="DN98" s="472"/>
      <c r="DO98" s="472"/>
      <c r="DP98" s="472"/>
      <c r="DQ98" s="472"/>
      <c r="DR98" s="472"/>
      <c r="DS98" s="472"/>
      <c r="DT98" s="472"/>
      <c r="DU98" s="472"/>
      <c r="DV98" s="472"/>
      <c r="DW98" s="472"/>
      <c r="DX98" s="472"/>
      <c r="DY98" s="472"/>
      <c r="DZ98" s="472"/>
      <c r="EA98" s="472"/>
      <c r="EB98" s="472"/>
      <c r="EC98" s="472"/>
      <c r="ED98" s="472"/>
      <c r="EE98" s="472"/>
      <c r="EF98" s="472"/>
      <c r="EG98" s="472"/>
      <c r="EH98" s="472"/>
      <c r="EI98" s="472"/>
      <c r="EJ98" s="472"/>
      <c r="EK98" s="472"/>
      <c r="EL98" s="472"/>
      <c r="EM98" s="472"/>
      <c r="EN98" s="472"/>
      <c r="EO98" s="472"/>
      <c r="EP98" s="472"/>
      <c r="EQ98" s="472"/>
      <c r="ER98" s="472"/>
      <c r="ES98" s="472"/>
      <c r="ET98" s="472"/>
      <c r="EU98" s="472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472"/>
      <c r="FQ98" s="472"/>
      <c r="FR98" s="472"/>
      <c r="FS98" s="472"/>
      <c r="FT98" s="472"/>
      <c r="FU98" s="472"/>
      <c r="FV98" s="472"/>
      <c r="FW98" s="472"/>
      <c r="FX98" s="472"/>
      <c r="FY98" s="472"/>
      <c r="FZ98" s="472"/>
      <c r="GA98" s="472"/>
      <c r="GB98" s="472"/>
      <c r="GC98" s="472"/>
      <c r="GD98" s="472"/>
      <c r="GE98" s="472"/>
      <c r="GF98" s="472"/>
      <c r="GG98" s="472"/>
      <c r="GH98" s="472"/>
      <c r="GI98" s="472"/>
      <c r="GJ98" s="472"/>
      <c r="GK98" s="472"/>
      <c r="GL98" s="472"/>
      <c r="GM98" s="472"/>
      <c r="GN98" s="472"/>
      <c r="GO98" s="472"/>
      <c r="GP98" s="472"/>
      <c r="GQ98" s="472"/>
      <c r="GR98" s="472"/>
      <c r="GS98" s="472"/>
      <c r="GT98" s="472"/>
      <c r="GU98" s="472"/>
      <c r="GV98" s="472"/>
      <c r="GW98" s="472"/>
      <c r="GX98" s="472"/>
      <c r="GY98" s="472"/>
      <c r="GZ98" s="472"/>
      <c r="HA98" s="472"/>
      <c r="HB98" s="472"/>
      <c r="HC98" s="472"/>
      <c r="HD98" s="472"/>
      <c r="HE98" s="472"/>
      <c r="HF98" s="472"/>
      <c r="HG98" s="472"/>
      <c r="HH98" s="472"/>
      <c r="HI98" s="472"/>
      <c r="HJ98" s="472"/>
      <c r="HK98" s="472"/>
      <c r="HL98" s="472"/>
      <c r="HM98" s="472"/>
      <c r="HN98" s="472"/>
      <c r="HO98" s="472"/>
      <c r="HP98" s="472"/>
      <c r="HQ98" s="472"/>
      <c r="HR98" s="472"/>
      <c r="HS98" s="472"/>
      <c r="HT98" s="472"/>
      <c r="HU98" s="472"/>
      <c r="HV98" s="472"/>
      <c r="HW98" s="472"/>
      <c r="HX98" s="472"/>
      <c r="HY98" s="472"/>
      <c r="HZ98" s="472"/>
      <c r="IA98" s="472"/>
      <c r="IB98" s="472"/>
      <c r="IC98" s="472"/>
      <c r="ID98" s="472"/>
    </row>
    <row r="99" spans="1:238" ht="93.6" x14ac:dyDescent="0.3">
      <c r="A99" s="618" t="s">
        <v>1416</v>
      </c>
      <c r="B99" s="612">
        <v>2</v>
      </c>
      <c r="C99" s="612">
        <v>849</v>
      </c>
      <c r="D99" s="614">
        <v>5100</v>
      </c>
      <c r="E99" s="294">
        <f t="shared" si="13"/>
        <v>706843</v>
      </c>
      <c r="F99" s="294">
        <v>381302</v>
      </c>
      <c r="G99" s="294">
        <v>0</v>
      </c>
      <c r="H99" s="294">
        <v>0</v>
      </c>
      <c r="I99" s="294">
        <f>706843-381302</f>
        <v>325541</v>
      </c>
      <c r="J99" s="294">
        <v>0</v>
      </c>
      <c r="K99" s="294">
        <v>0</v>
      </c>
      <c r="L99" s="294">
        <v>0</v>
      </c>
      <c r="M99" s="294">
        <v>0</v>
      </c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2"/>
      <c r="AE99" s="472"/>
      <c r="AF99" s="472"/>
      <c r="AG99" s="472"/>
      <c r="AH99" s="472"/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  <c r="BI99" s="472"/>
      <c r="BJ99" s="472"/>
      <c r="BK99" s="472"/>
      <c r="BL99" s="472"/>
      <c r="BM99" s="472"/>
      <c r="BN99" s="472"/>
      <c r="BO99" s="472"/>
      <c r="BP99" s="472"/>
      <c r="BQ99" s="472"/>
      <c r="BR99" s="472"/>
      <c r="BS99" s="472"/>
      <c r="BT99" s="472"/>
      <c r="BU99" s="472"/>
      <c r="BV99" s="472"/>
      <c r="BW99" s="472"/>
      <c r="BX99" s="472"/>
      <c r="BY99" s="472"/>
      <c r="BZ99" s="472"/>
      <c r="CA99" s="472"/>
      <c r="CB99" s="472"/>
      <c r="CC99" s="472"/>
      <c r="CD99" s="472"/>
      <c r="CE99" s="472"/>
      <c r="CF99" s="472"/>
      <c r="CG99" s="472"/>
      <c r="CH99" s="472"/>
      <c r="CI99" s="472"/>
      <c r="CJ99" s="472"/>
      <c r="CK99" s="472"/>
      <c r="CL99" s="472"/>
      <c r="CM99" s="472"/>
      <c r="CN99" s="472"/>
      <c r="CO99" s="472"/>
      <c r="CP99" s="472"/>
      <c r="CQ99" s="472"/>
      <c r="CR99" s="472"/>
      <c r="CS99" s="472"/>
      <c r="CT99" s="472"/>
      <c r="CU99" s="472"/>
      <c r="CV99" s="472"/>
      <c r="CW99" s="472"/>
      <c r="CX99" s="472"/>
      <c r="CY99" s="472"/>
      <c r="CZ99" s="472"/>
      <c r="DA99" s="472"/>
      <c r="DB99" s="472"/>
      <c r="DC99" s="472"/>
      <c r="DD99" s="472"/>
      <c r="DE99" s="472"/>
      <c r="DF99" s="472"/>
      <c r="DG99" s="472"/>
      <c r="DH99" s="472"/>
      <c r="DI99" s="472"/>
      <c r="DJ99" s="472"/>
      <c r="DK99" s="472"/>
      <c r="DL99" s="472"/>
      <c r="DM99" s="472"/>
      <c r="DN99" s="472"/>
      <c r="DO99" s="472"/>
      <c r="DP99" s="472"/>
      <c r="DQ99" s="472"/>
      <c r="DR99" s="472"/>
      <c r="DS99" s="472"/>
      <c r="DT99" s="472"/>
      <c r="DU99" s="472"/>
      <c r="DV99" s="472"/>
      <c r="DW99" s="472"/>
      <c r="DX99" s="472"/>
      <c r="DY99" s="472"/>
      <c r="DZ99" s="472"/>
      <c r="EA99" s="472"/>
      <c r="EB99" s="472"/>
      <c r="EC99" s="472"/>
      <c r="ED99" s="472"/>
      <c r="EE99" s="472"/>
      <c r="EF99" s="472"/>
      <c r="EG99" s="472"/>
      <c r="EH99" s="472"/>
      <c r="EI99" s="472"/>
      <c r="EJ99" s="472"/>
      <c r="EK99" s="472"/>
      <c r="EL99" s="472"/>
      <c r="EM99" s="472"/>
      <c r="EN99" s="472"/>
      <c r="EO99" s="472"/>
      <c r="EP99" s="472"/>
      <c r="EQ99" s="472"/>
      <c r="ER99" s="472"/>
      <c r="ES99" s="472"/>
      <c r="ET99" s="472"/>
      <c r="EU99" s="472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472"/>
      <c r="FQ99" s="472"/>
      <c r="FR99" s="472"/>
      <c r="FS99" s="472"/>
      <c r="FT99" s="472"/>
      <c r="FU99" s="472"/>
      <c r="FV99" s="472"/>
      <c r="FW99" s="472"/>
      <c r="FX99" s="472"/>
      <c r="FY99" s="472"/>
      <c r="FZ99" s="472"/>
      <c r="GA99" s="472"/>
      <c r="GB99" s="472"/>
      <c r="GC99" s="472"/>
      <c r="GD99" s="472"/>
      <c r="GE99" s="472"/>
      <c r="GF99" s="472"/>
      <c r="GG99" s="472"/>
      <c r="GH99" s="472"/>
      <c r="GI99" s="472"/>
      <c r="GJ99" s="472"/>
      <c r="GK99" s="472"/>
      <c r="GL99" s="472"/>
      <c r="GM99" s="472"/>
      <c r="GN99" s="472"/>
      <c r="GO99" s="472"/>
      <c r="GP99" s="472"/>
      <c r="GQ99" s="472"/>
      <c r="GR99" s="472"/>
      <c r="GS99" s="472"/>
      <c r="GT99" s="472"/>
      <c r="GU99" s="472"/>
      <c r="GV99" s="472"/>
      <c r="GW99" s="472"/>
      <c r="GX99" s="472"/>
      <c r="GY99" s="472"/>
      <c r="GZ99" s="472"/>
      <c r="HA99" s="472"/>
      <c r="HB99" s="472"/>
      <c r="HC99" s="472"/>
      <c r="HD99" s="472"/>
      <c r="HE99" s="472"/>
      <c r="HF99" s="472"/>
      <c r="HG99" s="472"/>
      <c r="HH99" s="472"/>
      <c r="HI99" s="472"/>
      <c r="HJ99" s="472"/>
      <c r="HK99" s="472"/>
      <c r="HL99" s="472"/>
      <c r="HM99" s="472"/>
      <c r="HN99" s="472"/>
      <c r="HO99" s="472"/>
      <c r="HP99" s="472"/>
      <c r="HQ99" s="472"/>
      <c r="HR99" s="472"/>
      <c r="HS99" s="472"/>
      <c r="HT99" s="472"/>
      <c r="HU99" s="472"/>
      <c r="HV99" s="472"/>
      <c r="HW99" s="472"/>
      <c r="HX99" s="472"/>
      <c r="HY99" s="472"/>
      <c r="HZ99" s="472"/>
      <c r="IA99" s="472"/>
      <c r="IB99" s="472"/>
      <c r="IC99" s="472"/>
      <c r="ID99" s="472"/>
    </row>
    <row r="100" spans="1:238" x14ac:dyDescent="0.3">
      <c r="A100" s="397" t="s">
        <v>1210</v>
      </c>
      <c r="B100" s="611"/>
      <c r="C100" s="611"/>
      <c r="D100" s="611"/>
      <c r="E100" s="291">
        <f t="shared" si="13"/>
        <v>33160479</v>
      </c>
      <c r="F100" s="291">
        <f t="shared" ref="F100:M100" si="20">SUM(F101,F120,F128,F173,F203,F257,F285,F154)</f>
        <v>1619163</v>
      </c>
      <c r="G100" s="291">
        <f t="shared" si="20"/>
        <v>392281</v>
      </c>
      <c r="H100" s="291">
        <f t="shared" si="20"/>
        <v>2072996</v>
      </c>
      <c r="I100" s="291">
        <f t="shared" si="20"/>
        <v>9635324</v>
      </c>
      <c r="J100" s="291">
        <f t="shared" si="20"/>
        <v>582931</v>
      </c>
      <c r="K100" s="291">
        <f t="shared" si="20"/>
        <v>3533772</v>
      </c>
      <c r="L100" s="291">
        <f t="shared" si="20"/>
        <v>60668</v>
      </c>
      <c r="M100" s="291">
        <f t="shared" si="20"/>
        <v>15263344</v>
      </c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  <c r="BI100" s="472"/>
      <c r="BJ100" s="472"/>
      <c r="BK100" s="472"/>
      <c r="BL100" s="472"/>
      <c r="BM100" s="472"/>
      <c r="BN100" s="472"/>
      <c r="BO100" s="472"/>
      <c r="BP100" s="472"/>
      <c r="BQ100" s="472"/>
      <c r="BR100" s="472"/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72"/>
      <c r="CK100" s="472"/>
      <c r="CL100" s="472"/>
      <c r="CM100" s="472"/>
      <c r="CN100" s="472"/>
      <c r="CO100" s="472"/>
      <c r="CP100" s="472"/>
      <c r="CQ100" s="472"/>
      <c r="CR100" s="472"/>
      <c r="CS100" s="472"/>
      <c r="CT100" s="472"/>
      <c r="CU100" s="472"/>
      <c r="CV100" s="472"/>
      <c r="CW100" s="472"/>
      <c r="CX100" s="472"/>
      <c r="CY100" s="472"/>
      <c r="CZ100" s="472"/>
      <c r="DA100" s="472"/>
      <c r="DB100" s="472"/>
      <c r="DC100" s="472"/>
      <c r="DD100" s="472"/>
      <c r="DE100" s="472"/>
      <c r="DF100" s="472"/>
      <c r="DG100" s="472"/>
      <c r="DH100" s="472"/>
      <c r="DI100" s="472"/>
      <c r="DJ100" s="472"/>
      <c r="DK100" s="472"/>
      <c r="DL100" s="472"/>
      <c r="DM100" s="472"/>
      <c r="DN100" s="472"/>
      <c r="DO100" s="472"/>
      <c r="DP100" s="472"/>
      <c r="DQ100" s="472"/>
      <c r="DR100" s="472"/>
      <c r="DS100" s="472"/>
      <c r="DT100" s="472"/>
      <c r="DU100" s="472"/>
      <c r="DV100" s="472"/>
      <c r="DW100" s="472"/>
      <c r="DX100" s="472"/>
      <c r="DY100" s="472"/>
      <c r="DZ100" s="472"/>
      <c r="EA100" s="472"/>
      <c r="EB100" s="472"/>
      <c r="EC100" s="472"/>
      <c r="ED100" s="472"/>
      <c r="EE100" s="472"/>
      <c r="EF100" s="472"/>
      <c r="EG100" s="472"/>
      <c r="EH100" s="472"/>
      <c r="EI100" s="472"/>
      <c r="EJ100" s="472"/>
      <c r="EK100" s="472"/>
      <c r="EL100" s="472"/>
      <c r="EM100" s="472"/>
      <c r="EN100" s="472"/>
      <c r="EO100" s="472"/>
      <c r="EP100" s="472"/>
      <c r="EQ100" s="472"/>
      <c r="ER100" s="472"/>
      <c r="ES100" s="472"/>
      <c r="ET100" s="472"/>
      <c r="EU100" s="472"/>
      <c r="EV100" s="472"/>
      <c r="EW100" s="472"/>
      <c r="EX100" s="472"/>
      <c r="EY100" s="472"/>
      <c r="EZ100" s="472"/>
      <c r="FA100" s="472"/>
      <c r="FB100" s="472"/>
      <c r="FC100" s="472"/>
      <c r="FD100" s="472"/>
      <c r="FE100" s="472"/>
      <c r="FF100" s="472"/>
      <c r="FG100" s="472"/>
      <c r="FH100" s="472"/>
      <c r="FI100" s="472"/>
      <c r="FJ100" s="472"/>
      <c r="FK100" s="472"/>
      <c r="FL100" s="472"/>
      <c r="FM100" s="472"/>
      <c r="FN100" s="472"/>
      <c r="FO100" s="472"/>
      <c r="FP100" s="472"/>
      <c r="FQ100" s="472"/>
      <c r="FR100" s="472"/>
      <c r="FS100" s="472"/>
      <c r="FT100" s="472"/>
      <c r="FU100" s="472"/>
      <c r="FV100" s="472"/>
      <c r="FW100" s="472"/>
      <c r="FX100" s="472"/>
      <c r="FY100" s="472"/>
      <c r="FZ100" s="472"/>
      <c r="GA100" s="472"/>
      <c r="GB100" s="472"/>
      <c r="GC100" s="472"/>
      <c r="GD100" s="472"/>
      <c r="GE100" s="472"/>
      <c r="GF100" s="472"/>
      <c r="GG100" s="472"/>
      <c r="GH100" s="472"/>
      <c r="GI100" s="472"/>
      <c r="GJ100" s="472"/>
      <c r="GK100" s="472"/>
      <c r="GL100" s="472"/>
      <c r="GM100" s="472"/>
      <c r="GN100" s="472"/>
      <c r="GO100" s="472"/>
      <c r="GP100" s="472"/>
      <c r="GQ100" s="472"/>
      <c r="GR100" s="472"/>
      <c r="GS100" s="472"/>
      <c r="GT100" s="472"/>
      <c r="GU100" s="472"/>
      <c r="GV100" s="472"/>
      <c r="GW100" s="472"/>
      <c r="GX100" s="472"/>
      <c r="GY100" s="472"/>
      <c r="GZ100" s="472"/>
      <c r="HA100" s="472"/>
      <c r="HB100" s="472"/>
      <c r="HC100" s="472"/>
      <c r="HD100" s="472"/>
      <c r="HE100" s="472"/>
      <c r="HF100" s="472"/>
      <c r="HG100" s="472"/>
      <c r="HH100" s="472"/>
      <c r="HI100" s="472"/>
      <c r="HJ100" s="472"/>
      <c r="HK100" s="472"/>
      <c r="HL100" s="472"/>
      <c r="HM100" s="472"/>
      <c r="HN100" s="472"/>
      <c r="HO100" s="472"/>
      <c r="HP100" s="472"/>
      <c r="HQ100" s="472"/>
      <c r="HR100" s="472"/>
      <c r="HS100" s="472"/>
      <c r="HT100" s="472"/>
      <c r="HU100" s="472"/>
      <c r="HV100" s="472"/>
      <c r="HW100" s="472"/>
      <c r="HX100" s="472"/>
      <c r="HY100" s="472"/>
      <c r="HZ100" s="472"/>
      <c r="IA100" s="472"/>
      <c r="IB100" s="472"/>
      <c r="IC100" s="472"/>
      <c r="ID100" s="472"/>
    </row>
    <row r="101" spans="1:238" x14ac:dyDescent="0.3">
      <c r="A101" s="397" t="s">
        <v>1182</v>
      </c>
      <c r="B101" s="611"/>
      <c r="C101" s="611"/>
      <c r="D101" s="611"/>
      <c r="E101" s="291">
        <f t="shared" si="13"/>
        <v>242071</v>
      </c>
      <c r="F101" s="291">
        <f>SUM(F102,F108,F110,F117)</f>
        <v>0</v>
      </c>
      <c r="G101" s="291">
        <f t="shared" ref="G101:M101" si="21">SUM(G102,G108,G110,G117)</f>
        <v>0</v>
      </c>
      <c r="H101" s="291">
        <f t="shared" si="21"/>
        <v>118412</v>
      </c>
      <c r="I101" s="291">
        <f t="shared" si="21"/>
        <v>48650</v>
      </c>
      <c r="J101" s="291">
        <f t="shared" si="21"/>
        <v>0</v>
      </c>
      <c r="K101" s="291">
        <f t="shared" si="21"/>
        <v>30865</v>
      </c>
      <c r="L101" s="291">
        <f t="shared" si="21"/>
        <v>0</v>
      </c>
      <c r="M101" s="291">
        <f t="shared" si="21"/>
        <v>44144</v>
      </c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72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2"/>
      <c r="CU101" s="472"/>
      <c r="CV101" s="472"/>
      <c r="CW101" s="472"/>
      <c r="CX101" s="472"/>
      <c r="CY101" s="472"/>
      <c r="CZ101" s="472"/>
      <c r="DA101" s="472"/>
      <c r="DB101" s="472"/>
      <c r="DC101" s="472"/>
      <c r="DD101" s="472"/>
      <c r="DE101" s="472"/>
      <c r="DF101" s="472"/>
      <c r="DG101" s="472"/>
      <c r="DH101" s="472"/>
      <c r="DI101" s="472"/>
      <c r="DJ101" s="472"/>
      <c r="DK101" s="472"/>
      <c r="DL101" s="472"/>
      <c r="DM101" s="472"/>
      <c r="DN101" s="472"/>
      <c r="DO101" s="472"/>
      <c r="DP101" s="472"/>
      <c r="DQ101" s="472"/>
      <c r="DR101" s="472"/>
      <c r="DS101" s="472"/>
      <c r="DT101" s="472"/>
      <c r="DU101" s="472"/>
      <c r="DV101" s="472"/>
      <c r="DW101" s="472"/>
      <c r="DX101" s="472"/>
      <c r="DY101" s="472"/>
      <c r="DZ101" s="472"/>
      <c r="EA101" s="472"/>
      <c r="EB101" s="472"/>
      <c r="EC101" s="472"/>
      <c r="ED101" s="472"/>
      <c r="EE101" s="472"/>
      <c r="EF101" s="472"/>
      <c r="EG101" s="472"/>
      <c r="EH101" s="472"/>
      <c r="EI101" s="472"/>
      <c r="EJ101" s="472"/>
      <c r="EK101" s="472"/>
      <c r="EL101" s="472"/>
      <c r="EM101" s="472"/>
      <c r="EN101" s="472"/>
      <c r="EO101" s="472"/>
      <c r="EP101" s="472"/>
      <c r="EQ101" s="472"/>
      <c r="ER101" s="472"/>
      <c r="ES101" s="472"/>
      <c r="ET101" s="472"/>
      <c r="EU101" s="472"/>
      <c r="EV101" s="472"/>
      <c r="EW101" s="472"/>
      <c r="EX101" s="472"/>
      <c r="EY101" s="472"/>
      <c r="EZ101" s="472"/>
      <c r="FA101" s="472"/>
      <c r="FB101" s="472"/>
      <c r="FC101" s="472"/>
      <c r="FD101" s="472"/>
      <c r="FE101" s="472"/>
      <c r="FF101" s="472"/>
      <c r="FG101" s="472"/>
      <c r="FH101" s="472"/>
      <c r="FI101" s="472"/>
      <c r="FJ101" s="472"/>
      <c r="FK101" s="472"/>
      <c r="FL101" s="472"/>
      <c r="FM101" s="472"/>
      <c r="FN101" s="472"/>
      <c r="FO101" s="472"/>
      <c r="FP101" s="472"/>
      <c r="FQ101" s="472"/>
      <c r="FR101" s="472"/>
      <c r="FS101" s="472"/>
      <c r="FT101" s="472"/>
      <c r="FU101" s="472"/>
      <c r="FV101" s="472"/>
      <c r="FW101" s="472"/>
      <c r="FX101" s="472"/>
      <c r="FY101" s="472"/>
      <c r="FZ101" s="472"/>
      <c r="GA101" s="472"/>
      <c r="GB101" s="472"/>
      <c r="GC101" s="472"/>
      <c r="GD101" s="472"/>
      <c r="GE101" s="472"/>
      <c r="GF101" s="472"/>
      <c r="GG101" s="472"/>
      <c r="GH101" s="472"/>
      <c r="GI101" s="472"/>
      <c r="GJ101" s="472"/>
      <c r="GK101" s="472"/>
      <c r="GL101" s="472"/>
      <c r="GM101" s="472"/>
      <c r="GN101" s="472"/>
      <c r="GO101" s="472"/>
      <c r="GP101" s="472"/>
      <c r="GQ101" s="472"/>
      <c r="GR101" s="472"/>
      <c r="GS101" s="472"/>
      <c r="GT101" s="472"/>
      <c r="GU101" s="472"/>
      <c r="GV101" s="472"/>
      <c r="GW101" s="472"/>
      <c r="GX101" s="472"/>
      <c r="GY101" s="472"/>
      <c r="GZ101" s="472"/>
      <c r="HA101" s="472"/>
      <c r="HB101" s="472"/>
      <c r="HC101" s="472"/>
      <c r="HD101" s="472"/>
      <c r="HE101" s="472"/>
      <c r="HF101" s="472"/>
      <c r="HG101" s="472"/>
      <c r="HH101" s="472"/>
      <c r="HI101" s="472"/>
      <c r="HJ101" s="472"/>
      <c r="HK101" s="472"/>
      <c r="HL101" s="472"/>
      <c r="HM101" s="472"/>
      <c r="HN101" s="472"/>
      <c r="HO101" s="472"/>
      <c r="HP101" s="472"/>
      <c r="HQ101" s="472"/>
      <c r="HR101" s="472"/>
      <c r="HS101" s="472"/>
      <c r="HT101" s="472"/>
      <c r="HU101" s="472"/>
      <c r="HV101" s="472"/>
      <c r="HW101" s="472"/>
      <c r="HX101" s="472"/>
      <c r="HY101" s="472"/>
      <c r="HZ101" s="472"/>
      <c r="IA101" s="472"/>
      <c r="IB101" s="472"/>
      <c r="IC101" s="472"/>
      <c r="ID101" s="472"/>
    </row>
    <row r="102" spans="1:238" x14ac:dyDescent="0.3">
      <c r="A102" s="397" t="s">
        <v>1211</v>
      </c>
      <c r="B102" s="611"/>
      <c r="C102" s="611"/>
      <c r="D102" s="611"/>
      <c r="E102" s="291">
        <f t="shared" si="13"/>
        <v>118708</v>
      </c>
      <c r="F102" s="291">
        <f>SUM(F103:F107)</f>
        <v>0</v>
      </c>
      <c r="G102" s="291">
        <f t="shared" ref="G102:M102" si="22">SUM(G103:G107)</f>
        <v>0</v>
      </c>
      <c r="H102" s="291">
        <f t="shared" si="22"/>
        <v>73658</v>
      </c>
      <c r="I102" s="291">
        <f t="shared" si="22"/>
        <v>45050</v>
      </c>
      <c r="J102" s="291">
        <f t="shared" si="22"/>
        <v>0</v>
      </c>
      <c r="K102" s="291">
        <f t="shared" si="22"/>
        <v>0</v>
      </c>
      <c r="L102" s="291">
        <f t="shared" si="22"/>
        <v>0</v>
      </c>
      <c r="M102" s="291">
        <f t="shared" si="22"/>
        <v>0</v>
      </c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72"/>
      <c r="AG102" s="472"/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  <c r="BI102" s="472"/>
      <c r="BJ102" s="472"/>
      <c r="BK102" s="472"/>
      <c r="BL102" s="472"/>
      <c r="BM102" s="472"/>
      <c r="BN102" s="472"/>
      <c r="BO102" s="472"/>
      <c r="BP102" s="472"/>
      <c r="BQ102" s="472"/>
      <c r="BR102" s="472"/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72"/>
      <c r="CK102" s="472"/>
      <c r="CL102" s="472"/>
      <c r="CM102" s="472"/>
      <c r="CN102" s="472"/>
      <c r="CO102" s="472"/>
      <c r="CP102" s="472"/>
      <c r="CQ102" s="472"/>
      <c r="CR102" s="472"/>
      <c r="CS102" s="472"/>
      <c r="CT102" s="472"/>
      <c r="CU102" s="472"/>
      <c r="CV102" s="472"/>
      <c r="CW102" s="472"/>
      <c r="CX102" s="472"/>
      <c r="CY102" s="472"/>
      <c r="CZ102" s="472"/>
      <c r="DA102" s="472"/>
      <c r="DB102" s="472"/>
      <c r="DC102" s="472"/>
      <c r="DD102" s="472"/>
      <c r="DE102" s="472"/>
      <c r="DF102" s="472"/>
      <c r="DG102" s="472"/>
      <c r="DH102" s="472"/>
      <c r="DI102" s="472"/>
      <c r="DJ102" s="472"/>
      <c r="DK102" s="472"/>
      <c r="DL102" s="472"/>
      <c r="DM102" s="472"/>
      <c r="DN102" s="472"/>
      <c r="DO102" s="472"/>
      <c r="DP102" s="472"/>
      <c r="DQ102" s="472"/>
      <c r="DR102" s="472"/>
      <c r="DS102" s="472"/>
      <c r="DT102" s="472"/>
      <c r="DU102" s="472"/>
      <c r="DV102" s="472"/>
      <c r="DW102" s="472"/>
      <c r="DX102" s="472"/>
      <c r="DY102" s="472"/>
      <c r="DZ102" s="472"/>
      <c r="EA102" s="472"/>
      <c r="EB102" s="472"/>
      <c r="EC102" s="472"/>
      <c r="ED102" s="472"/>
      <c r="EE102" s="472"/>
      <c r="EF102" s="472"/>
      <c r="EG102" s="472"/>
      <c r="EH102" s="472"/>
      <c r="EI102" s="472"/>
      <c r="EJ102" s="472"/>
      <c r="EK102" s="472"/>
      <c r="EL102" s="472"/>
      <c r="EM102" s="472"/>
      <c r="EN102" s="472"/>
      <c r="EO102" s="472"/>
      <c r="EP102" s="472"/>
      <c r="EQ102" s="472"/>
      <c r="ER102" s="472"/>
      <c r="ES102" s="472"/>
      <c r="ET102" s="472"/>
      <c r="EU102" s="472"/>
      <c r="EV102" s="472"/>
      <c r="EW102" s="472"/>
      <c r="EX102" s="472"/>
      <c r="EY102" s="472"/>
      <c r="EZ102" s="472"/>
      <c r="FA102" s="472"/>
      <c r="FB102" s="472"/>
      <c r="FC102" s="472"/>
      <c r="FD102" s="472"/>
      <c r="FE102" s="472"/>
      <c r="FF102" s="472"/>
      <c r="FG102" s="472"/>
      <c r="FH102" s="472"/>
      <c r="FI102" s="472"/>
      <c r="FJ102" s="472"/>
      <c r="FK102" s="472"/>
      <c r="FL102" s="472"/>
      <c r="FM102" s="472"/>
      <c r="FN102" s="472"/>
      <c r="FO102" s="472"/>
      <c r="FP102" s="472"/>
      <c r="FQ102" s="472"/>
      <c r="FR102" s="472"/>
      <c r="FS102" s="472"/>
      <c r="FT102" s="472"/>
      <c r="FU102" s="472"/>
      <c r="FV102" s="472"/>
      <c r="FW102" s="472"/>
      <c r="FX102" s="472"/>
      <c r="FY102" s="472"/>
      <c r="FZ102" s="472"/>
      <c r="GA102" s="472"/>
      <c r="GB102" s="472"/>
      <c r="GC102" s="472"/>
      <c r="GD102" s="472"/>
      <c r="GE102" s="472"/>
      <c r="GF102" s="472"/>
      <c r="GG102" s="472"/>
      <c r="GH102" s="472"/>
      <c r="GI102" s="472"/>
      <c r="GJ102" s="472"/>
      <c r="GK102" s="472"/>
      <c r="GL102" s="472"/>
      <c r="GM102" s="472"/>
      <c r="GN102" s="472"/>
      <c r="GO102" s="472"/>
      <c r="GP102" s="472"/>
      <c r="GQ102" s="472"/>
      <c r="GR102" s="472"/>
      <c r="GS102" s="472"/>
      <c r="GT102" s="472"/>
      <c r="GU102" s="472"/>
      <c r="GV102" s="472"/>
      <c r="GW102" s="472"/>
      <c r="GX102" s="472"/>
      <c r="GY102" s="472"/>
      <c r="GZ102" s="472"/>
      <c r="HA102" s="472"/>
      <c r="HB102" s="472"/>
      <c r="HC102" s="472"/>
      <c r="HD102" s="472"/>
      <c r="HE102" s="472"/>
      <c r="HF102" s="472"/>
      <c r="HG102" s="472"/>
      <c r="HH102" s="472"/>
      <c r="HI102" s="472"/>
      <c r="HJ102" s="472"/>
      <c r="HK102" s="472"/>
      <c r="HL102" s="472"/>
      <c r="HM102" s="472"/>
      <c r="HN102" s="472"/>
      <c r="HO102" s="472"/>
      <c r="HP102" s="472"/>
      <c r="HQ102" s="472"/>
      <c r="HR102" s="472"/>
      <c r="HS102" s="472"/>
      <c r="HT102" s="472"/>
      <c r="HU102" s="472"/>
      <c r="HV102" s="472"/>
      <c r="HW102" s="472"/>
      <c r="HX102" s="472"/>
      <c r="HY102" s="472"/>
      <c r="HZ102" s="472"/>
      <c r="IA102" s="472"/>
      <c r="IB102" s="472"/>
      <c r="IC102" s="472"/>
      <c r="ID102" s="472"/>
    </row>
    <row r="103" spans="1:238" x14ac:dyDescent="0.3">
      <c r="A103" s="296" t="s">
        <v>1212</v>
      </c>
      <c r="B103" s="612">
        <v>2</v>
      </c>
      <c r="C103" s="612">
        <v>122</v>
      </c>
      <c r="D103" s="612">
        <v>5201</v>
      </c>
      <c r="E103" s="294">
        <f t="shared" si="13"/>
        <v>70000</v>
      </c>
      <c r="F103" s="294">
        <v>0</v>
      </c>
      <c r="G103" s="294">
        <v>0</v>
      </c>
      <c r="H103" s="294">
        <v>70000</v>
      </c>
      <c r="I103" s="294">
        <v>0</v>
      </c>
      <c r="J103" s="294">
        <v>0</v>
      </c>
      <c r="K103" s="294">
        <v>0</v>
      </c>
      <c r="L103" s="294">
        <v>0</v>
      </c>
      <c r="M103" s="294">
        <v>0</v>
      </c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Y103" s="472"/>
      <c r="Z103" s="472"/>
      <c r="AA103" s="472"/>
      <c r="AB103" s="472"/>
      <c r="AC103" s="472"/>
      <c r="AD103" s="472"/>
      <c r="AE103" s="472"/>
      <c r="AF103" s="472"/>
      <c r="AG103" s="472"/>
      <c r="AH103" s="472"/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  <c r="BD103" s="472"/>
      <c r="BE103" s="472"/>
      <c r="BF103" s="472"/>
      <c r="BG103" s="472"/>
      <c r="BH103" s="472"/>
      <c r="BI103" s="472"/>
      <c r="BJ103" s="472"/>
      <c r="BK103" s="472"/>
      <c r="BL103" s="472"/>
      <c r="BM103" s="472"/>
      <c r="BN103" s="472"/>
      <c r="BO103" s="472"/>
      <c r="BP103" s="472"/>
      <c r="BQ103" s="472"/>
      <c r="BR103" s="472"/>
      <c r="BS103" s="472"/>
      <c r="BT103" s="472"/>
      <c r="BU103" s="472"/>
      <c r="BV103" s="472"/>
      <c r="BW103" s="472"/>
      <c r="BX103" s="472"/>
      <c r="BY103" s="472"/>
      <c r="BZ103" s="472"/>
      <c r="CA103" s="472"/>
      <c r="CB103" s="472"/>
      <c r="CC103" s="472"/>
      <c r="CD103" s="472"/>
      <c r="CE103" s="472"/>
      <c r="CF103" s="472"/>
      <c r="CG103" s="472"/>
      <c r="CH103" s="472"/>
      <c r="CI103" s="472"/>
      <c r="CJ103" s="472"/>
      <c r="CK103" s="472"/>
      <c r="CL103" s="472"/>
      <c r="CM103" s="472"/>
      <c r="CN103" s="472"/>
      <c r="CO103" s="472"/>
      <c r="CP103" s="472"/>
      <c r="CQ103" s="472"/>
      <c r="CR103" s="472"/>
      <c r="CS103" s="472"/>
      <c r="CT103" s="472"/>
      <c r="CU103" s="472"/>
      <c r="CV103" s="472"/>
      <c r="CW103" s="472"/>
      <c r="CX103" s="472"/>
      <c r="CY103" s="472"/>
      <c r="CZ103" s="472"/>
      <c r="DA103" s="472"/>
      <c r="DB103" s="472"/>
      <c r="DC103" s="472"/>
      <c r="DD103" s="472"/>
      <c r="DE103" s="472"/>
      <c r="DF103" s="472"/>
      <c r="DG103" s="472"/>
      <c r="DH103" s="472"/>
      <c r="DI103" s="472"/>
      <c r="DJ103" s="472"/>
      <c r="DK103" s="472"/>
      <c r="DL103" s="472"/>
      <c r="DM103" s="472"/>
      <c r="DN103" s="472"/>
      <c r="DO103" s="472"/>
      <c r="DP103" s="472"/>
      <c r="DQ103" s="472"/>
      <c r="DR103" s="472"/>
      <c r="DS103" s="472"/>
      <c r="DT103" s="472"/>
      <c r="DU103" s="472"/>
      <c r="DV103" s="472"/>
      <c r="DW103" s="472"/>
      <c r="DX103" s="472"/>
      <c r="DY103" s="472"/>
      <c r="DZ103" s="472"/>
      <c r="EA103" s="472"/>
      <c r="EB103" s="472"/>
      <c r="EC103" s="472"/>
      <c r="ED103" s="472"/>
      <c r="EE103" s="472"/>
      <c r="EF103" s="472"/>
      <c r="EG103" s="472"/>
      <c r="EH103" s="472"/>
      <c r="EI103" s="472"/>
      <c r="EJ103" s="472"/>
      <c r="EK103" s="472"/>
      <c r="EL103" s="472"/>
      <c r="EM103" s="472"/>
      <c r="EN103" s="472"/>
      <c r="EO103" s="472"/>
      <c r="EP103" s="472"/>
      <c r="EQ103" s="472"/>
      <c r="ER103" s="472"/>
      <c r="ES103" s="472"/>
      <c r="ET103" s="472"/>
      <c r="EU103" s="472"/>
      <c r="EV103" s="472"/>
      <c r="EW103" s="472"/>
      <c r="EX103" s="472"/>
      <c r="EY103" s="472"/>
      <c r="EZ103" s="472"/>
      <c r="FA103" s="472"/>
      <c r="FB103" s="472"/>
      <c r="FC103" s="472"/>
      <c r="FD103" s="472"/>
      <c r="FE103" s="472"/>
      <c r="FF103" s="472"/>
      <c r="FG103" s="472"/>
      <c r="FH103" s="472"/>
      <c r="FI103" s="472"/>
      <c r="FJ103" s="472"/>
      <c r="FK103" s="472"/>
      <c r="FL103" s="472"/>
      <c r="FM103" s="472"/>
      <c r="FN103" s="472"/>
      <c r="FO103" s="472"/>
      <c r="FP103" s="472"/>
      <c r="FQ103" s="472"/>
      <c r="FR103" s="472"/>
      <c r="FS103" s="472"/>
      <c r="FT103" s="472"/>
      <c r="FU103" s="472"/>
      <c r="FV103" s="472"/>
      <c r="FW103" s="472"/>
      <c r="FX103" s="472"/>
      <c r="FY103" s="472"/>
      <c r="FZ103" s="472"/>
      <c r="GA103" s="472"/>
      <c r="GB103" s="472"/>
      <c r="GC103" s="472"/>
      <c r="GD103" s="472"/>
      <c r="GE103" s="472"/>
      <c r="GF103" s="472"/>
      <c r="GG103" s="472"/>
      <c r="GH103" s="472"/>
      <c r="GI103" s="472"/>
      <c r="GJ103" s="472"/>
      <c r="GK103" s="472"/>
      <c r="GL103" s="472"/>
      <c r="GM103" s="472"/>
      <c r="GN103" s="472"/>
      <c r="GO103" s="472"/>
      <c r="GP103" s="472"/>
      <c r="GQ103" s="472"/>
      <c r="GR103" s="472"/>
      <c r="GS103" s="472"/>
      <c r="GT103" s="472"/>
      <c r="GU103" s="472"/>
      <c r="GV103" s="472"/>
      <c r="GW103" s="472"/>
      <c r="GX103" s="472"/>
      <c r="GY103" s="472"/>
      <c r="GZ103" s="472"/>
      <c r="HA103" s="472"/>
      <c r="HB103" s="472"/>
      <c r="HC103" s="472"/>
      <c r="HD103" s="472"/>
      <c r="HE103" s="472"/>
      <c r="HF103" s="472"/>
      <c r="HG103" s="472"/>
      <c r="HH103" s="472"/>
      <c r="HI103" s="472"/>
      <c r="HJ103" s="472"/>
      <c r="HK103" s="472"/>
      <c r="HL103" s="472"/>
      <c r="HM103" s="472"/>
      <c r="HN103" s="472"/>
      <c r="HO103" s="472"/>
      <c r="HP103" s="472"/>
      <c r="HQ103" s="472"/>
      <c r="HR103" s="472"/>
      <c r="HS103" s="472"/>
      <c r="HT103" s="472"/>
      <c r="HU103" s="472"/>
      <c r="HV103" s="472"/>
      <c r="HW103" s="472"/>
      <c r="HX103" s="472"/>
      <c r="HY103" s="472"/>
      <c r="HZ103" s="472"/>
      <c r="IA103" s="472"/>
      <c r="IB103" s="472"/>
      <c r="IC103" s="472"/>
      <c r="ID103" s="472"/>
    </row>
    <row r="104" spans="1:238" ht="62.4" x14ac:dyDescent="0.3">
      <c r="A104" s="399" t="s">
        <v>1417</v>
      </c>
      <c r="B104" s="612"/>
      <c r="C104" s="612"/>
      <c r="D104" s="612"/>
      <c r="E104" s="293">
        <f t="shared" si="13"/>
        <v>30050</v>
      </c>
      <c r="F104" s="293">
        <v>0</v>
      </c>
      <c r="G104" s="293">
        <v>0</v>
      </c>
      <c r="H104" s="293">
        <v>0</v>
      </c>
      <c r="I104" s="293">
        <v>30050</v>
      </c>
      <c r="J104" s="293">
        <v>0</v>
      </c>
      <c r="K104" s="293">
        <v>0</v>
      </c>
      <c r="L104" s="293">
        <v>0</v>
      </c>
      <c r="M104" s="293">
        <v>0</v>
      </c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  <c r="AA104" s="472"/>
      <c r="AB104" s="472"/>
      <c r="AC104" s="472"/>
      <c r="AD104" s="472"/>
      <c r="AE104" s="472"/>
      <c r="AF104" s="472"/>
      <c r="AG104" s="472"/>
      <c r="AH104" s="472"/>
      <c r="AI104" s="472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472"/>
      <c r="BC104" s="472"/>
      <c r="BD104" s="472"/>
      <c r="BE104" s="472"/>
      <c r="BF104" s="472"/>
      <c r="BG104" s="472"/>
      <c r="BH104" s="472"/>
      <c r="BI104" s="472"/>
      <c r="BJ104" s="472"/>
      <c r="BK104" s="472"/>
      <c r="BL104" s="472"/>
      <c r="BM104" s="472"/>
      <c r="BN104" s="472"/>
      <c r="BO104" s="472"/>
      <c r="BP104" s="472"/>
      <c r="BQ104" s="472"/>
      <c r="BR104" s="472"/>
      <c r="BS104" s="472"/>
      <c r="BT104" s="472"/>
      <c r="BU104" s="472"/>
      <c r="BV104" s="472"/>
      <c r="BW104" s="472"/>
      <c r="BX104" s="472"/>
      <c r="BY104" s="472"/>
      <c r="BZ104" s="472"/>
      <c r="CA104" s="472"/>
      <c r="CB104" s="472"/>
      <c r="CC104" s="472"/>
      <c r="CD104" s="472"/>
      <c r="CE104" s="472"/>
      <c r="CF104" s="472"/>
      <c r="CG104" s="472"/>
      <c r="CH104" s="472"/>
      <c r="CI104" s="472"/>
      <c r="CJ104" s="472"/>
      <c r="CK104" s="472"/>
      <c r="CL104" s="472"/>
      <c r="CM104" s="472"/>
      <c r="CN104" s="472"/>
      <c r="CO104" s="472"/>
      <c r="CP104" s="472"/>
      <c r="CQ104" s="472"/>
      <c r="CR104" s="472"/>
      <c r="CS104" s="472"/>
      <c r="CT104" s="472"/>
      <c r="CU104" s="472"/>
      <c r="CV104" s="472"/>
      <c r="CW104" s="472"/>
      <c r="CX104" s="472"/>
      <c r="CY104" s="472"/>
      <c r="CZ104" s="472"/>
      <c r="DA104" s="472"/>
      <c r="DB104" s="472"/>
      <c r="DC104" s="472"/>
      <c r="DD104" s="472"/>
      <c r="DE104" s="472"/>
      <c r="DF104" s="472"/>
      <c r="DG104" s="472"/>
      <c r="DH104" s="472"/>
      <c r="DI104" s="472"/>
      <c r="DJ104" s="472"/>
      <c r="DK104" s="472"/>
      <c r="DL104" s="472"/>
      <c r="DM104" s="472"/>
      <c r="DN104" s="472"/>
      <c r="DO104" s="472"/>
      <c r="DP104" s="472"/>
      <c r="DQ104" s="472"/>
      <c r="DR104" s="472"/>
      <c r="DS104" s="472"/>
      <c r="DT104" s="472"/>
      <c r="DU104" s="472"/>
      <c r="DV104" s="472"/>
      <c r="DW104" s="472"/>
      <c r="DX104" s="472"/>
      <c r="DY104" s="472"/>
      <c r="DZ104" s="472"/>
      <c r="EA104" s="472"/>
      <c r="EB104" s="472"/>
      <c r="EC104" s="472"/>
      <c r="ED104" s="472"/>
      <c r="EE104" s="472"/>
      <c r="EF104" s="472"/>
      <c r="EG104" s="472"/>
      <c r="EH104" s="472"/>
      <c r="EI104" s="472"/>
      <c r="EJ104" s="472"/>
      <c r="EK104" s="472"/>
      <c r="EL104" s="472"/>
      <c r="EM104" s="472"/>
      <c r="EN104" s="472"/>
      <c r="EO104" s="472"/>
      <c r="EP104" s="472"/>
      <c r="EQ104" s="472"/>
      <c r="ER104" s="472"/>
      <c r="ES104" s="472"/>
      <c r="ET104" s="472"/>
      <c r="EU104" s="472"/>
      <c r="EV104" s="472"/>
      <c r="EW104" s="472"/>
      <c r="EX104" s="472"/>
      <c r="EY104" s="472"/>
      <c r="EZ104" s="472"/>
      <c r="FA104" s="472"/>
      <c r="FB104" s="472"/>
      <c r="FC104" s="472"/>
      <c r="FD104" s="472"/>
      <c r="FE104" s="472"/>
      <c r="FF104" s="472"/>
      <c r="FG104" s="472"/>
      <c r="FH104" s="472"/>
      <c r="FI104" s="472"/>
      <c r="FJ104" s="472"/>
      <c r="FK104" s="472"/>
      <c r="FL104" s="472"/>
      <c r="FM104" s="472"/>
      <c r="FN104" s="472"/>
      <c r="FO104" s="472"/>
      <c r="FP104" s="472"/>
      <c r="FQ104" s="472"/>
      <c r="FR104" s="472"/>
      <c r="FS104" s="472"/>
      <c r="FT104" s="472"/>
      <c r="FU104" s="472"/>
      <c r="FV104" s="472"/>
      <c r="FW104" s="472"/>
      <c r="FX104" s="472"/>
      <c r="FY104" s="472"/>
      <c r="FZ104" s="472"/>
      <c r="GA104" s="472"/>
      <c r="GB104" s="472"/>
      <c r="GC104" s="472"/>
      <c r="GD104" s="472"/>
      <c r="GE104" s="472"/>
      <c r="GF104" s="472"/>
      <c r="GG104" s="472"/>
      <c r="GH104" s="472"/>
      <c r="GI104" s="472"/>
      <c r="GJ104" s="472"/>
      <c r="GK104" s="472"/>
      <c r="GL104" s="472"/>
      <c r="GM104" s="472"/>
      <c r="GN104" s="472"/>
      <c r="GO104" s="472"/>
      <c r="GP104" s="472"/>
      <c r="GQ104" s="472"/>
      <c r="GR104" s="472"/>
      <c r="GS104" s="472"/>
      <c r="GT104" s="472"/>
      <c r="GU104" s="472"/>
      <c r="GV104" s="472"/>
      <c r="GW104" s="472"/>
      <c r="GX104" s="472"/>
      <c r="GY104" s="472"/>
      <c r="GZ104" s="472"/>
      <c r="HA104" s="472"/>
      <c r="HB104" s="472"/>
      <c r="HC104" s="472"/>
      <c r="HD104" s="472"/>
      <c r="HE104" s="472"/>
      <c r="HF104" s="472"/>
      <c r="HG104" s="472"/>
      <c r="HH104" s="472"/>
      <c r="HI104" s="472"/>
      <c r="HJ104" s="472"/>
      <c r="HK104" s="472"/>
      <c r="HL104" s="472"/>
      <c r="HM104" s="472"/>
      <c r="HN104" s="472"/>
      <c r="HO104" s="472"/>
      <c r="HP104" s="472"/>
      <c r="HQ104" s="472"/>
      <c r="HR104" s="472"/>
      <c r="HS104" s="472"/>
      <c r="HT104" s="472"/>
      <c r="HU104" s="472"/>
      <c r="HV104" s="472"/>
      <c r="HW104" s="472"/>
      <c r="HX104" s="472"/>
      <c r="HY104" s="472"/>
      <c r="HZ104" s="472"/>
      <c r="IA104" s="472"/>
      <c r="IB104" s="472"/>
      <c r="IC104" s="472"/>
      <c r="ID104" s="472"/>
    </row>
    <row r="105" spans="1:238" ht="31.2" x14ac:dyDescent="0.3">
      <c r="A105" s="296" t="s">
        <v>1418</v>
      </c>
      <c r="B105" s="612">
        <v>2</v>
      </c>
      <c r="C105" s="612">
        <v>122</v>
      </c>
      <c r="D105" s="612">
        <v>5201</v>
      </c>
      <c r="E105" s="294">
        <f t="shared" si="13"/>
        <v>1829</v>
      </c>
      <c r="F105" s="294">
        <v>0</v>
      </c>
      <c r="G105" s="294">
        <v>0</v>
      </c>
      <c r="H105" s="294">
        <v>1829</v>
      </c>
      <c r="I105" s="294">
        <v>0</v>
      </c>
      <c r="J105" s="294">
        <v>0</v>
      </c>
      <c r="K105" s="294">
        <v>0</v>
      </c>
      <c r="L105" s="294">
        <v>0</v>
      </c>
      <c r="M105" s="294">
        <v>0</v>
      </c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  <c r="BI105" s="472"/>
      <c r="BJ105" s="472"/>
      <c r="BK105" s="472"/>
      <c r="BL105" s="472"/>
      <c r="BM105" s="472"/>
      <c r="BN105" s="472"/>
      <c r="BO105" s="472"/>
      <c r="BP105" s="472"/>
      <c r="BQ105" s="472"/>
      <c r="BR105" s="472"/>
      <c r="BS105" s="472"/>
      <c r="BT105" s="472"/>
      <c r="BU105" s="472"/>
      <c r="BV105" s="472"/>
      <c r="BW105" s="472"/>
      <c r="BX105" s="472"/>
      <c r="BY105" s="472"/>
      <c r="BZ105" s="472"/>
      <c r="CA105" s="472"/>
      <c r="CB105" s="472"/>
      <c r="CC105" s="472"/>
      <c r="CD105" s="472"/>
      <c r="CE105" s="472"/>
      <c r="CF105" s="472"/>
      <c r="CG105" s="472"/>
      <c r="CH105" s="472"/>
      <c r="CI105" s="472"/>
      <c r="CJ105" s="472"/>
      <c r="CK105" s="472"/>
      <c r="CL105" s="472"/>
      <c r="CM105" s="472"/>
      <c r="CN105" s="472"/>
      <c r="CO105" s="472"/>
      <c r="CP105" s="472"/>
      <c r="CQ105" s="472"/>
      <c r="CR105" s="472"/>
      <c r="CS105" s="472"/>
      <c r="CT105" s="472"/>
      <c r="CU105" s="472"/>
      <c r="CV105" s="472"/>
      <c r="CW105" s="472"/>
      <c r="CX105" s="472"/>
      <c r="CY105" s="472"/>
      <c r="CZ105" s="472"/>
      <c r="DA105" s="472"/>
      <c r="DB105" s="472"/>
      <c r="DC105" s="472"/>
      <c r="DD105" s="472"/>
      <c r="DE105" s="472"/>
      <c r="DF105" s="472"/>
      <c r="DG105" s="472"/>
      <c r="DH105" s="472"/>
      <c r="DI105" s="472"/>
      <c r="DJ105" s="472"/>
      <c r="DK105" s="472"/>
      <c r="DL105" s="472"/>
      <c r="DM105" s="472"/>
      <c r="DN105" s="472"/>
      <c r="DO105" s="472"/>
      <c r="DP105" s="472"/>
      <c r="DQ105" s="472"/>
      <c r="DR105" s="472"/>
      <c r="DS105" s="472"/>
      <c r="DT105" s="472"/>
      <c r="DU105" s="472"/>
      <c r="DV105" s="472"/>
      <c r="DW105" s="472"/>
      <c r="DX105" s="472"/>
      <c r="DY105" s="472"/>
      <c r="DZ105" s="472"/>
      <c r="EA105" s="472"/>
      <c r="EB105" s="472"/>
      <c r="EC105" s="472"/>
      <c r="ED105" s="472"/>
      <c r="EE105" s="472"/>
      <c r="EF105" s="472"/>
      <c r="EG105" s="472"/>
      <c r="EH105" s="472"/>
      <c r="EI105" s="472"/>
      <c r="EJ105" s="472"/>
      <c r="EK105" s="472"/>
      <c r="EL105" s="472"/>
      <c r="EM105" s="472"/>
      <c r="EN105" s="472"/>
      <c r="EO105" s="472"/>
      <c r="EP105" s="472"/>
      <c r="EQ105" s="472"/>
      <c r="ER105" s="472"/>
      <c r="ES105" s="472"/>
      <c r="ET105" s="472"/>
      <c r="EU105" s="472"/>
      <c r="EV105" s="472"/>
      <c r="EW105" s="472"/>
      <c r="EX105" s="472"/>
      <c r="EY105" s="472"/>
      <c r="EZ105" s="472"/>
      <c r="FA105" s="472"/>
      <c r="FB105" s="472"/>
      <c r="FC105" s="472"/>
      <c r="FD105" s="472"/>
      <c r="FE105" s="472"/>
      <c r="FF105" s="472"/>
      <c r="FG105" s="472"/>
      <c r="FH105" s="472"/>
      <c r="FI105" s="472"/>
      <c r="FJ105" s="472"/>
      <c r="FK105" s="472"/>
      <c r="FL105" s="472"/>
      <c r="FM105" s="472"/>
      <c r="FN105" s="472"/>
      <c r="FO105" s="472"/>
      <c r="FP105" s="472"/>
      <c r="FQ105" s="472"/>
      <c r="FR105" s="472"/>
      <c r="FS105" s="472"/>
      <c r="FT105" s="472"/>
      <c r="FU105" s="472"/>
      <c r="FV105" s="472"/>
      <c r="FW105" s="472"/>
      <c r="FX105" s="472"/>
      <c r="FY105" s="472"/>
      <c r="FZ105" s="472"/>
      <c r="GA105" s="472"/>
      <c r="GB105" s="472"/>
      <c r="GC105" s="472"/>
      <c r="GD105" s="472"/>
      <c r="GE105" s="472"/>
      <c r="GF105" s="472"/>
      <c r="GG105" s="472"/>
      <c r="GH105" s="472"/>
      <c r="GI105" s="472"/>
      <c r="GJ105" s="472"/>
      <c r="GK105" s="472"/>
      <c r="GL105" s="472"/>
      <c r="GM105" s="472"/>
      <c r="GN105" s="472"/>
      <c r="GO105" s="472"/>
      <c r="GP105" s="472"/>
      <c r="GQ105" s="472"/>
      <c r="GR105" s="472"/>
      <c r="GS105" s="472"/>
      <c r="GT105" s="472"/>
      <c r="GU105" s="472"/>
      <c r="GV105" s="472"/>
      <c r="GW105" s="472"/>
      <c r="GX105" s="472"/>
      <c r="GY105" s="472"/>
      <c r="GZ105" s="472"/>
      <c r="HA105" s="472"/>
      <c r="HB105" s="472"/>
      <c r="HC105" s="472"/>
      <c r="HD105" s="472"/>
      <c r="HE105" s="472"/>
      <c r="HF105" s="472"/>
      <c r="HG105" s="472"/>
      <c r="HH105" s="472"/>
      <c r="HI105" s="472"/>
      <c r="HJ105" s="472"/>
      <c r="HK105" s="472"/>
      <c r="HL105" s="472"/>
      <c r="HM105" s="472"/>
      <c r="HN105" s="472"/>
      <c r="HO105" s="472"/>
      <c r="HP105" s="472"/>
      <c r="HQ105" s="472"/>
      <c r="HR105" s="472"/>
      <c r="HS105" s="472"/>
      <c r="HT105" s="472"/>
      <c r="HU105" s="472"/>
      <c r="HV105" s="472"/>
      <c r="HW105" s="472"/>
      <c r="HX105" s="472"/>
      <c r="HY105" s="472"/>
      <c r="HZ105" s="472"/>
      <c r="IA105" s="472"/>
      <c r="IB105" s="472"/>
      <c r="IC105" s="472"/>
      <c r="ID105" s="472"/>
    </row>
    <row r="106" spans="1:238" ht="124.8" x14ac:dyDescent="0.3">
      <c r="A106" s="296" t="s">
        <v>1419</v>
      </c>
      <c r="B106" s="612"/>
      <c r="C106" s="612"/>
      <c r="D106" s="612"/>
      <c r="E106" s="294">
        <f t="shared" si="13"/>
        <v>15000</v>
      </c>
      <c r="F106" s="294">
        <v>0</v>
      </c>
      <c r="G106" s="294">
        <v>0</v>
      </c>
      <c r="H106" s="294"/>
      <c r="I106" s="294">
        <v>15000</v>
      </c>
      <c r="J106" s="294">
        <v>0</v>
      </c>
      <c r="K106" s="294">
        <v>0</v>
      </c>
      <c r="L106" s="294">
        <v>0</v>
      </c>
      <c r="M106" s="294">
        <v>0</v>
      </c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  <c r="BP106" s="472"/>
      <c r="BQ106" s="472"/>
      <c r="BR106" s="472"/>
      <c r="BS106" s="472"/>
      <c r="BT106" s="472"/>
      <c r="BU106" s="472"/>
      <c r="BV106" s="472"/>
      <c r="BW106" s="472"/>
      <c r="BX106" s="472"/>
      <c r="BY106" s="472"/>
      <c r="BZ106" s="472"/>
      <c r="CA106" s="472"/>
      <c r="CB106" s="472"/>
      <c r="CC106" s="472"/>
      <c r="CD106" s="472"/>
      <c r="CE106" s="472"/>
      <c r="CF106" s="472"/>
      <c r="CG106" s="472"/>
      <c r="CH106" s="472"/>
      <c r="CI106" s="472"/>
      <c r="CJ106" s="472"/>
      <c r="CK106" s="472"/>
      <c r="CL106" s="472"/>
      <c r="CM106" s="472"/>
      <c r="CN106" s="472"/>
      <c r="CO106" s="472"/>
      <c r="CP106" s="472"/>
      <c r="CQ106" s="472"/>
      <c r="CR106" s="472"/>
      <c r="CS106" s="472"/>
      <c r="CT106" s="472"/>
      <c r="CU106" s="472"/>
      <c r="CV106" s="472"/>
      <c r="CW106" s="472"/>
      <c r="CX106" s="472"/>
      <c r="CY106" s="472"/>
      <c r="CZ106" s="472"/>
      <c r="DA106" s="472"/>
      <c r="DB106" s="472"/>
      <c r="DC106" s="472"/>
      <c r="DD106" s="472"/>
      <c r="DE106" s="472"/>
      <c r="DF106" s="472"/>
      <c r="DG106" s="472"/>
      <c r="DH106" s="472"/>
      <c r="DI106" s="472"/>
      <c r="DJ106" s="472"/>
      <c r="DK106" s="472"/>
      <c r="DL106" s="472"/>
      <c r="DM106" s="472"/>
      <c r="DN106" s="472"/>
      <c r="DO106" s="472"/>
      <c r="DP106" s="472"/>
      <c r="DQ106" s="472"/>
      <c r="DR106" s="472"/>
      <c r="DS106" s="472"/>
      <c r="DT106" s="472"/>
      <c r="DU106" s="472"/>
      <c r="DV106" s="472"/>
      <c r="DW106" s="472"/>
      <c r="DX106" s="472"/>
      <c r="DY106" s="472"/>
      <c r="DZ106" s="472"/>
      <c r="EA106" s="472"/>
      <c r="EB106" s="472"/>
      <c r="EC106" s="472"/>
      <c r="ED106" s="472"/>
      <c r="EE106" s="472"/>
      <c r="EF106" s="472"/>
      <c r="EG106" s="472"/>
      <c r="EH106" s="472"/>
      <c r="EI106" s="472"/>
      <c r="EJ106" s="472"/>
      <c r="EK106" s="472"/>
      <c r="EL106" s="472"/>
      <c r="EM106" s="472"/>
      <c r="EN106" s="472"/>
      <c r="EO106" s="472"/>
      <c r="EP106" s="472"/>
      <c r="EQ106" s="472"/>
      <c r="ER106" s="472"/>
      <c r="ES106" s="472"/>
      <c r="ET106" s="472"/>
      <c r="EU106" s="472"/>
      <c r="EV106" s="472"/>
      <c r="EW106" s="472"/>
      <c r="EX106" s="472"/>
      <c r="EY106" s="472"/>
      <c r="EZ106" s="472"/>
      <c r="FA106" s="472"/>
      <c r="FB106" s="472"/>
      <c r="FC106" s="472"/>
      <c r="FD106" s="472"/>
      <c r="FE106" s="472"/>
      <c r="FF106" s="472"/>
      <c r="FG106" s="472"/>
      <c r="FH106" s="472"/>
      <c r="FI106" s="472"/>
      <c r="FJ106" s="472"/>
      <c r="FK106" s="472"/>
      <c r="FL106" s="472"/>
      <c r="FM106" s="472"/>
      <c r="FN106" s="472"/>
      <c r="FO106" s="472"/>
      <c r="FP106" s="472"/>
      <c r="FQ106" s="472"/>
      <c r="FR106" s="472"/>
      <c r="FS106" s="472"/>
      <c r="FT106" s="472"/>
      <c r="FU106" s="472"/>
      <c r="FV106" s="472"/>
      <c r="FW106" s="472"/>
      <c r="FX106" s="472"/>
      <c r="FY106" s="472"/>
      <c r="FZ106" s="472"/>
      <c r="GA106" s="472"/>
      <c r="GB106" s="472"/>
      <c r="GC106" s="472"/>
      <c r="GD106" s="472"/>
      <c r="GE106" s="472"/>
      <c r="GF106" s="472"/>
      <c r="GG106" s="472"/>
      <c r="GH106" s="472"/>
      <c r="GI106" s="472"/>
      <c r="GJ106" s="472"/>
      <c r="GK106" s="472"/>
      <c r="GL106" s="472"/>
      <c r="GM106" s="472"/>
      <c r="GN106" s="472"/>
      <c r="GO106" s="472"/>
      <c r="GP106" s="472"/>
      <c r="GQ106" s="472"/>
      <c r="GR106" s="472"/>
      <c r="GS106" s="472"/>
      <c r="GT106" s="472"/>
      <c r="GU106" s="472"/>
      <c r="GV106" s="472"/>
      <c r="GW106" s="472"/>
      <c r="GX106" s="472"/>
      <c r="GY106" s="472"/>
      <c r="GZ106" s="472"/>
      <c r="HA106" s="472"/>
      <c r="HB106" s="472"/>
      <c r="HC106" s="472"/>
      <c r="HD106" s="472"/>
      <c r="HE106" s="472"/>
      <c r="HF106" s="472"/>
      <c r="HG106" s="472"/>
      <c r="HH106" s="472"/>
      <c r="HI106" s="472"/>
      <c r="HJ106" s="472"/>
      <c r="HK106" s="472"/>
      <c r="HL106" s="472"/>
      <c r="HM106" s="472"/>
      <c r="HN106" s="472"/>
      <c r="HO106" s="472"/>
      <c r="HP106" s="472"/>
      <c r="HQ106" s="472"/>
      <c r="HR106" s="472"/>
      <c r="HS106" s="472"/>
      <c r="HT106" s="472"/>
      <c r="HU106" s="472"/>
      <c r="HV106" s="472"/>
      <c r="HW106" s="472"/>
      <c r="HX106" s="472"/>
      <c r="HY106" s="472"/>
      <c r="HZ106" s="472"/>
      <c r="IA106" s="472"/>
      <c r="IB106" s="472"/>
      <c r="IC106" s="472"/>
      <c r="ID106" s="472"/>
    </row>
    <row r="107" spans="1:238" ht="31.2" x14ac:dyDescent="0.3">
      <c r="A107" s="296" t="s">
        <v>1420</v>
      </c>
      <c r="B107" s="612">
        <v>2</v>
      </c>
      <c r="C107" s="612">
        <v>122</v>
      </c>
      <c r="D107" s="612">
        <v>5201</v>
      </c>
      <c r="E107" s="294">
        <f t="shared" si="13"/>
        <v>1829</v>
      </c>
      <c r="F107" s="294">
        <v>0</v>
      </c>
      <c r="G107" s="294">
        <v>0</v>
      </c>
      <c r="H107" s="294">
        <v>1829</v>
      </c>
      <c r="I107" s="294">
        <v>0</v>
      </c>
      <c r="J107" s="294">
        <v>0</v>
      </c>
      <c r="K107" s="294">
        <v>0</v>
      </c>
      <c r="L107" s="294">
        <v>0</v>
      </c>
      <c r="M107" s="294">
        <v>0</v>
      </c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  <c r="BP107" s="472"/>
      <c r="BQ107" s="472"/>
      <c r="BR107" s="472"/>
      <c r="BS107" s="472"/>
      <c r="BT107" s="472"/>
      <c r="BU107" s="472"/>
      <c r="BV107" s="472"/>
      <c r="BW107" s="472"/>
      <c r="BX107" s="472"/>
      <c r="BY107" s="472"/>
      <c r="BZ107" s="472"/>
      <c r="CA107" s="472"/>
      <c r="CB107" s="472"/>
      <c r="CC107" s="472"/>
      <c r="CD107" s="472"/>
      <c r="CE107" s="472"/>
      <c r="CF107" s="472"/>
      <c r="CG107" s="472"/>
      <c r="CH107" s="472"/>
      <c r="CI107" s="472"/>
      <c r="CJ107" s="472"/>
      <c r="CK107" s="472"/>
      <c r="CL107" s="472"/>
      <c r="CM107" s="472"/>
      <c r="CN107" s="472"/>
      <c r="CO107" s="472"/>
      <c r="CP107" s="472"/>
      <c r="CQ107" s="472"/>
      <c r="CR107" s="472"/>
      <c r="CS107" s="472"/>
      <c r="CT107" s="472"/>
      <c r="CU107" s="472"/>
      <c r="CV107" s="472"/>
      <c r="CW107" s="472"/>
      <c r="CX107" s="472"/>
      <c r="CY107" s="472"/>
      <c r="CZ107" s="472"/>
      <c r="DA107" s="472"/>
      <c r="DB107" s="472"/>
      <c r="DC107" s="472"/>
      <c r="DD107" s="472"/>
      <c r="DE107" s="472"/>
      <c r="DF107" s="472"/>
      <c r="DG107" s="472"/>
      <c r="DH107" s="472"/>
      <c r="DI107" s="472"/>
      <c r="DJ107" s="472"/>
      <c r="DK107" s="472"/>
      <c r="DL107" s="472"/>
      <c r="DM107" s="472"/>
      <c r="DN107" s="472"/>
      <c r="DO107" s="472"/>
      <c r="DP107" s="472"/>
      <c r="DQ107" s="472"/>
      <c r="DR107" s="472"/>
      <c r="DS107" s="472"/>
      <c r="DT107" s="472"/>
      <c r="DU107" s="472"/>
      <c r="DV107" s="472"/>
      <c r="DW107" s="472"/>
      <c r="DX107" s="472"/>
      <c r="DY107" s="472"/>
      <c r="DZ107" s="472"/>
      <c r="EA107" s="472"/>
      <c r="EB107" s="472"/>
      <c r="EC107" s="472"/>
      <c r="ED107" s="472"/>
      <c r="EE107" s="472"/>
      <c r="EF107" s="472"/>
      <c r="EG107" s="472"/>
      <c r="EH107" s="472"/>
      <c r="EI107" s="472"/>
      <c r="EJ107" s="472"/>
      <c r="EK107" s="472"/>
      <c r="EL107" s="472"/>
      <c r="EM107" s="472"/>
      <c r="EN107" s="472"/>
      <c r="EO107" s="472"/>
      <c r="EP107" s="472"/>
      <c r="EQ107" s="472"/>
      <c r="ER107" s="472"/>
      <c r="ES107" s="472"/>
      <c r="ET107" s="472"/>
      <c r="EU107" s="472"/>
      <c r="EV107" s="472"/>
      <c r="EW107" s="472"/>
      <c r="EX107" s="472"/>
      <c r="EY107" s="472"/>
      <c r="EZ107" s="472"/>
      <c r="FA107" s="472"/>
      <c r="FB107" s="472"/>
      <c r="FC107" s="472"/>
      <c r="FD107" s="472"/>
      <c r="FE107" s="472"/>
      <c r="FF107" s="472"/>
      <c r="FG107" s="472"/>
      <c r="FH107" s="472"/>
      <c r="FI107" s="472"/>
      <c r="FJ107" s="472"/>
      <c r="FK107" s="472"/>
      <c r="FL107" s="472"/>
      <c r="FM107" s="472"/>
      <c r="FN107" s="472"/>
      <c r="FO107" s="472"/>
      <c r="FP107" s="472"/>
      <c r="FQ107" s="472"/>
      <c r="FR107" s="472"/>
      <c r="FS107" s="472"/>
      <c r="FT107" s="472"/>
      <c r="FU107" s="472"/>
      <c r="FV107" s="472"/>
      <c r="FW107" s="472"/>
      <c r="FX107" s="472"/>
      <c r="FY107" s="472"/>
      <c r="FZ107" s="472"/>
      <c r="GA107" s="472"/>
      <c r="GB107" s="472"/>
      <c r="GC107" s="472"/>
      <c r="GD107" s="472"/>
      <c r="GE107" s="472"/>
      <c r="GF107" s="472"/>
      <c r="GG107" s="472"/>
      <c r="GH107" s="472"/>
      <c r="GI107" s="472"/>
      <c r="GJ107" s="472"/>
      <c r="GK107" s="472"/>
      <c r="GL107" s="472"/>
      <c r="GM107" s="472"/>
      <c r="GN107" s="472"/>
      <c r="GO107" s="472"/>
      <c r="GP107" s="472"/>
      <c r="GQ107" s="472"/>
      <c r="GR107" s="472"/>
      <c r="GS107" s="472"/>
      <c r="GT107" s="472"/>
      <c r="GU107" s="472"/>
      <c r="GV107" s="472"/>
      <c r="GW107" s="472"/>
      <c r="GX107" s="472"/>
      <c r="GY107" s="472"/>
      <c r="GZ107" s="472"/>
      <c r="HA107" s="472"/>
      <c r="HB107" s="472"/>
      <c r="HC107" s="472"/>
      <c r="HD107" s="472"/>
      <c r="HE107" s="472"/>
      <c r="HF107" s="472"/>
      <c r="HG107" s="472"/>
      <c r="HH107" s="472"/>
      <c r="HI107" s="472"/>
      <c r="HJ107" s="472"/>
      <c r="HK107" s="472"/>
      <c r="HL107" s="472"/>
      <c r="HM107" s="472"/>
      <c r="HN107" s="472"/>
      <c r="HO107" s="472"/>
      <c r="HP107" s="472"/>
      <c r="HQ107" s="472"/>
      <c r="HR107" s="472"/>
      <c r="HS107" s="472"/>
      <c r="HT107" s="472"/>
      <c r="HU107" s="472"/>
      <c r="HV107" s="472"/>
      <c r="HW107" s="472"/>
      <c r="HX107" s="472"/>
      <c r="HY107" s="472"/>
      <c r="HZ107" s="472"/>
      <c r="IA107" s="472"/>
      <c r="IB107" s="472"/>
      <c r="IC107" s="472"/>
      <c r="ID107" s="472"/>
    </row>
    <row r="108" spans="1:238" ht="26.25" customHeight="1" x14ac:dyDescent="0.3">
      <c r="A108" s="397" t="s">
        <v>1213</v>
      </c>
      <c r="B108" s="611"/>
      <c r="C108" s="611"/>
      <c r="D108" s="611"/>
      <c r="E108" s="291">
        <f t="shared" si="13"/>
        <v>44144</v>
      </c>
      <c r="F108" s="291">
        <f t="shared" ref="F108:M108" si="23">SUM(F109:F109)</f>
        <v>0</v>
      </c>
      <c r="G108" s="291">
        <f t="shared" si="23"/>
        <v>0</v>
      </c>
      <c r="H108" s="291">
        <f t="shared" si="23"/>
        <v>0</v>
      </c>
      <c r="I108" s="291">
        <f t="shared" si="23"/>
        <v>0</v>
      </c>
      <c r="J108" s="291">
        <f t="shared" si="23"/>
        <v>0</v>
      </c>
      <c r="K108" s="291">
        <f t="shared" si="23"/>
        <v>0</v>
      </c>
      <c r="L108" s="291">
        <f t="shared" si="23"/>
        <v>0</v>
      </c>
      <c r="M108" s="291">
        <f t="shared" si="23"/>
        <v>44144</v>
      </c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Y108" s="472"/>
      <c r="Z108" s="472"/>
      <c r="AA108" s="472"/>
      <c r="AB108" s="472"/>
      <c r="AC108" s="472"/>
      <c r="AD108" s="472"/>
      <c r="AE108" s="472"/>
      <c r="AF108" s="472"/>
      <c r="AG108" s="472"/>
      <c r="AH108" s="472"/>
      <c r="AI108" s="472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  <c r="BI108" s="472"/>
      <c r="BJ108" s="472"/>
      <c r="BK108" s="472"/>
      <c r="BL108" s="472"/>
      <c r="BM108" s="472"/>
      <c r="BN108" s="472"/>
      <c r="BO108" s="472"/>
      <c r="BP108" s="472"/>
      <c r="BQ108" s="472"/>
      <c r="BR108" s="472"/>
      <c r="BS108" s="472"/>
      <c r="BT108" s="472"/>
      <c r="BU108" s="472"/>
      <c r="BV108" s="472"/>
      <c r="BW108" s="472"/>
      <c r="BX108" s="472"/>
      <c r="BY108" s="472"/>
      <c r="BZ108" s="472"/>
      <c r="CA108" s="472"/>
      <c r="CB108" s="472"/>
      <c r="CC108" s="472"/>
      <c r="CD108" s="472"/>
      <c r="CE108" s="472"/>
      <c r="CF108" s="472"/>
      <c r="CG108" s="472"/>
      <c r="CH108" s="472"/>
      <c r="CI108" s="472"/>
      <c r="CJ108" s="472"/>
      <c r="CK108" s="472"/>
      <c r="CL108" s="472"/>
      <c r="CM108" s="472"/>
      <c r="CN108" s="472"/>
      <c r="CO108" s="472"/>
      <c r="CP108" s="472"/>
      <c r="CQ108" s="472"/>
      <c r="CR108" s="472"/>
      <c r="CS108" s="472"/>
      <c r="CT108" s="472"/>
      <c r="CU108" s="472"/>
      <c r="CV108" s="472"/>
      <c r="CW108" s="472"/>
      <c r="CX108" s="472"/>
      <c r="CY108" s="472"/>
      <c r="CZ108" s="472"/>
      <c r="DA108" s="472"/>
      <c r="DB108" s="472"/>
      <c r="DC108" s="472"/>
      <c r="DD108" s="472"/>
      <c r="DE108" s="472"/>
      <c r="DF108" s="472"/>
      <c r="DG108" s="472"/>
      <c r="DH108" s="472"/>
      <c r="DI108" s="472"/>
      <c r="DJ108" s="472"/>
      <c r="DK108" s="472"/>
      <c r="DL108" s="472"/>
      <c r="DM108" s="472"/>
      <c r="DN108" s="472"/>
      <c r="DO108" s="472"/>
      <c r="DP108" s="472"/>
      <c r="DQ108" s="472"/>
      <c r="DR108" s="472"/>
      <c r="DS108" s="472"/>
      <c r="DT108" s="472"/>
      <c r="DU108" s="472"/>
      <c r="DV108" s="472"/>
      <c r="DW108" s="472"/>
      <c r="DX108" s="472"/>
      <c r="DY108" s="472"/>
      <c r="DZ108" s="472"/>
      <c r="EA108" s="472"/>
      <c r="EB108" s="472"/>
      <c r="EC108" s="472"/>
      <c r="ED108" s="472"/>
      <c r="EE108" s="472"/>
      <c r="EF108" s="472"/>
      <c r="EG108" s="472"/>
      <c r="EH108" s="472"/>
      <c r="EI108" s="472"/>
      <c r="EJ108" s="472"/>
      <c r="EK108" s="472"/>
      <c r="EL108" s="472"/>
      <c r="EM108" s="472"/>
      <c r="EN108" s="472"/>
      <c r="EO108" s="472"/>
      <c r="EP108" s="472"/>
      <c r="EQ108" s="472"/>
      <c r="ER108" s="472"/>
      <c r="ES108" s="472"/>
      <c r="ET108" s="472"/>
      <c r="EU108" s="472"/>
      <c r="EV108" s="472"/>
      <c r="EW108" s="472"/>
      <c r="EX108" s="472"/>
      <c r="EY108" s="472"/>
      <c r="EZ108" s="472"/>
      <c r="FA108" s="472"/>
      <c r="FB108" s="472"/>
      <c r="FC108" s="472"/>
      <c r="FD108" s="472"/>
      <c r="FE108" s="472"/>
      <c r="FF108" s="472"/>
      <c r="FG108" s="472"/>
      <c r="FH108" s="472"/>
      <c r="FI108" s="472"/>
      <c r="FJ108" s="472"/>
      <c r="FK108" s="472"/>
      <c r="FL108" s="472"/>
      <c r="FM108" s="472"/>
      <c r="FN108" s="472"/>
      <c r="FO108" s="472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</row>
    <row r="109" spans="1:238" ht="46.8" x14ac:dyDescent="0.3">
      <c r="A109" s="303" t="s">
        <v>1214</v>
      </c>
      <c r="B109" s="612">
        <v>2</v>
      </c>
      <c r="C109" s="612">
        <v>122</v>
      </c>
      <c r="D109" s="612">
        <v>5202</v>
      </c>
      <c r="E109" s="294">
        <f t="shared" si="13"/>
        <v>44144</v>
      </c>
      <c r="F109" s="294">
        <v>0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44144</v>
      </c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/>
      <c r="AV109" s="472"/>
      <c r="AW109" s="472"/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  <c r="BI109" s="472"/>
      <c r="BJ109" s="472"/>
      <c r="BK109" s="472"/>
      <c r="BL109" s="472"/>
      <c r="BM109" s="472"/>
      <c r="BN109" s="472"/>
      <c r="BO109" s="472"/>
      <c r="BP109" s="472"/>
      <c r="BQ109" s="472"/>
      <c r="BR109" s="472"/>
      <c r="BS109" s="472"/>
      <c r="BT109" s="472"/>
      <c r="BU109" s="472"/>
      <c r="BV109" s="472"/>
      <c r="BW109" s="472"/>
      <c r="BX109" s="472"/>
      <c r="BY109" s="472"/>
      <c r="BZ109" s="472"/>
      <c r="CA109" s="472"/>
      <c r="CB109" s="472"/>
      <c r="CC109" s="472"/>
      <c r="CD109" s="472"/>
      <c r="CE109" s="472"/>
      <c r="CF109" s="472"/>
      <c r="CG109" s="472"/>
      <c r="CH109" s="472"/>
      <c r="CI109" s="472"/>
      <c r="CJ109" s="472"/>
      <c r="CK109" s="472"/>
      <c r="CL109" s="472"/>
      <c r="CM109" s="472"/>
      <c r="CN109" s="472"/>
      <c r="CO109" s="472"/>
      <c r="CP109" s="472"/>
      <c r="CQ109" s="472"/>
      <c r="CR109" s="472"/>
      <c r="CS109" s="472"/>
      <c r="CT109" s="472"/>
      <c r="CU109" s="472"/>
      <c r="CV109" s="472"/>
      <c r="CW109" s="472"/>
      <c r="CX109" s="472"/>
      <c r="CY109" s="472"/>
      <c r="CZ109" s="472"/>
      <c r="DA109" s="472"/>
      <c r="DB109" s="472"/>
      <c r="DC109" s="472"/>
      <c r="DD109" s="472"/>
      <c r="DE109" s="472"/>
      <c r="DF109" s="472"/>
      <c r="DG109" s="472"/>
      <c r="DH109" s="472"/>
      <c r="DI109" s="472"/>
      <c r="DJ109" s="472"/>
      <c r="DK109" s="472"/>
      <c r="DL109" s="472"/>
      <c r="DM109" s="472"/>
      <c r="DN109" s="472"/>
      <c r="DO109" s="472"/>
      <c r="DP109" s="472"/>
      <c r="DQ109" s="472"/>
      <c r="DR109" s="472"/>
      <c r="DS109" s="472"/>
      <c r="DT109" s="472"/>
      <c r="DU109" s="472"/>
      <c r="DV109" s="472"/>
      <c r="DW109" s="472"/>
      <c r="DX109" s="472"/>
      <c r="DY109" s="472"/>
      <c r="DZ109" s="472"/>
      <c r="EA109" s="472"/>
      <c r="EB109" s="472"/>
      <c r="EC109" s="472"/>
      <c r="ED109" s="472"/>
      <c r="EE109" s="472"/>
      <c r="EF109" s="472"/>
      <c r="EG109" s="472"/>
      <c r="EH109" s="472"/>
      <c r="EI109" s="472"/>
      <c r="EJ109" s="472"/>
      <c r="EK109" s="472"/>
      <c r="EL109" s="472"/>
      <c r="EM109" s="472"/>
      <c r="EN109" s="472"/>
      <c r="EO109" s="472"/>
      <c r="EP109" s="472"/>
      <c r="EQ109" s="472"/>
      <c r="ER109" s="472"/>
      <c r="ES109" s="472"/>
      <c r="ET109" s="472"/>
      <c r="EU109" s="472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472"/>
      <c r="FQ109" s="472"/>
      <c r="FR109" s="472"/>
      <c r="FS109" s="472"/>
      <c r="FT109" s="472"/>
      <c r="FU109" s="472"/>
      <c r="FV109" s="472"/>
      <c r="FW109" s="472"/>
      <c r="FX109" s="472"/>
      <c r="FY109" s="472"/>
      <c r="FZ109" s="472"/>
      <c r="GA109" s="472"/>
      <c r="GB109" s="472"/>
      <c r="GC109" s="472"/>
      <c r="GD109" s="472"/>
      <c r="GE109" s="472"/>
      <c r="GF109" s="472"/>
      <c r="GG109" s="472"/>
      <c r="GH109" s="472"/>
      <c r="GI109" s="472"/>
      <c r="GJ109" s="472"/>
      <c r="GK109" s="472"/>
      <c r="GL109" s="472"/>
      <c r="GM109" s="472"/>
      <c r="GN109" s="472"/>
      <c r="GO109" s="472"/>
      <c r="GP109" s="472"/>
      <c r="GQ109" s="472"/>
      <c r="GR109" s="472"/>
      <c r="GS109" s="472"/>
      <c r="GT109" s="472"/>
      <c r="GU109" s="472"/>
      <c r="GV109" s="472"/>
      <c r="GW109" s="472"/>
      <c r="GX109" s="472"/>
      <c r="GY109" s="472"/>
      <c r="GZ109" s="472"/>
      <c r="HA109" s="472"/>
      <c r="HB109" s="472"/>
      <c r="HC109" s="472"/>
      <c r="HD109" s="472"/>
      <c r="HE109" s="472"/>
      <c r="HF109" s="472"/>
      <c r="HG109" s="472"/>
      <c r="HH109" s="472"/>
      <c r="HI109" s="472"/>
      <c r="HJ109" s="472"/>
      <c r="HK109" s="472"/>
      <c r="HL109" s="472"/>
      <c r="HM109" s="472"/>
      <c r="HN109" s="472"/>
      <c r="HO109" s="472"/>
      <c r="HP109" s="472"/>
      <c r="HQ109" s="472"/>
      <c r="HR109" s="472"/>
      <c r="HS109" s="472"/>
      <c r="HT109" s="472"/>
      <c r="HU109" s="472"/>
      <c r="HV109" s="472"/>
      <c r="HW109" s="472"/>
      <c r="HX109" s="472"/>
      <c r="HY109" s="472"/>
      <c r="HZ109" s="472"/>
      <c r="IA109" s="472"/>
      <c r="IB109" s="472"/>
      <c r="IC109" s="472"/>
      <c r="ID109" s="472"/>
    </row>
    <row r="110" spans="1:238" ht="31.2" x14ac:dyDescent="0.3">
      <c r="A110" s="397" t="s">
        <v>1215</v>
      </c>
      <c r="B110" s="611"/>
      <c r="C110" s="611"/>
      <c r="D110" s="611"/>
      <c r="E110" s="291">
        <f t="shared" si="13"/>
        <v>73616</v>
      </c>
      <c r="F110" s="291">
        <f t="shared" ref="F110:M110" si="24">SUM(F111:F116)</f>
        <v>0</v>
      </c>
      <c r="G110" s="291">
        <f t="shared" si="24"/>
        <v>0</v>
      </c>
      <c r="H110" s="291">
        <f t="shared" si="24"/>
        <v>39151</v>
      </c>
      <c r="I110" s="291">
        <f t="shared" si="24"/>
        <v>3600</v>
      </c>
      <c r="J110" s="291">
        <f t="shared" si="24"/>
        <v>0</v>
      </c>
      <c r="K110" s="291">
        <f t="shared" si="24"/>
        <v>30865</v>
      </c>
      <c r="L110" s="291">
        <f t="shared" si="24"/>
        <v>0</v>
      </c>
      <c r="M110" s="291">
        <f t="shared" si="24"/>
        <v>0</v>
      </c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Y110" s="472"/>
      <c r="Z110" s="472"/>
      <c r="AA110" s="472"/>
      <c r="AB110" s="472"/>
      <c r="AC110" s="472"/>
      <c r="AD110" s="472"/>
      <c r="AE110" s="472"/>
      <c r="AF110" s="472"/>
      <c r="AG110" s="472"/>
      <c r="AH110" s="472"/>
      <c r="AI110" s="472"/>
      <c r="AJ110" s="472"/>
      <c r="AK110" s="472"/>
      <c r="AL110" s="472"/>
      <c r="AM110" s="472"/>
      <c r="AN110" s="472"/>
      <c r="AO110" s="472"/>
      <c r="AP110" s="472"/>
      <c r="AQ110" s="472"/>
      <c r="AR110" s="472"/>
      <c r="AS110" s="472"/>
      <c r="AT110" s="472"/>
      <c r="AU110" s="472"/>
      <c r="AV110" s="472"/>
      <c r="AW110" s="472"/>
      <c r="AX110" s="472"/>
      <c r="AY110" s="472"/>
      <c r="AZ110" s="472"/>
      <c r="BA110" s="472"/>
      <c r="BB110" s="472"/>
      <c r="BC110" s="472"/>
      <c r="BD110" s="472"/>
      <c r="BE110" s="472"/>
      <c r="BF110" s="472"/>
      <c r="BG110" s="472"/>
      <c r="BH110" s="472"/>
      <c r="BI110" s="472"/>
      <c r="BJ110" s="472"/>
      <c r="BK110" s="472"/>
      <c r="BL110" s="472"/>
      <c r="BM110" s="472"/>
      <c r="BN110" s="472"/>
      <c r="BO110" s="472"/>
      <c r="BP110" s="472"/>
      <c r="BQ110" s="472"/>
      <c r="BR110" s="472"/>
      <c r="BS110" s="472"/>
      <c r="BT110" s="472"/>
      <c r="BU110" s="472"/>
      <c r="BV110" s="472"/>
      <c r="BW110" s="472"/>
      <c r="BX110" s="472"/>
      <c r="BY110" s="472"/>
      <c r="BZ110" s="472"/>
      <c r="CA110" s="472"/>
      <c r="CB110" s="472"/>
      <c r="CC110" s="472"/>
      <c r="CD110" s="472"/>
      <c r="CE110" s="472"/>
      <c r="CF110" s="472"/>
      <c r="CG110" s="472"/>
      <c r="CH110" s="472"/>
      <c r="CI110" s="472"/>
      <c r="CJ110" s="472"/>
      <c r="CK110" s="472"/>
      <c r="CL110" s="472"/>
      <c r="CM110" s="472"/>
      <c r="CN110" s="472"/>
      <c r="CO110" s="472"/>
      <c r="CP110" s="472"/>
      <c r="CQ110" s="472"/>
      <c r="CR110" s="472"/>
      <c r="CS110" s="472"/>
      <c r="CT110" s="472"/>
      <c r="CU110" s="472"/>
      <c r="CV110" s="472"/>
      <c r="CW110" s="472"/>
      <c r="CX110" s="472"/>
      <c r="CY110" s="472"/>
      <c r="CZ110" s="472"/>
      <c r="DA110" s="472"/>
      <c r="DB110" s="472"/>
      <c r="DC110" s="472"/>
      <c r="DD110" s="472"/>
      <c r="DE110" s="472"/>
      <c r="DF110" s="472"/>
      <c r="DG110" s="472"/>
      <c r="DH110" s="472"/>
      <c r="DI110" s="472"/>
      <c r="DJ110" s="472"/>
      <c r="DK110" s="472"/>
      <c r="DL110" s="472"/>
      <c r="DM110" s="472"/>
      <c r="DN110" s="472"/>
      <c r="DO110" s="472"/>
      <c r="DP110" s="472"/>
      <c r="DQ110" s="472"/>
      <c r="DR110" s="472"/>
      <c r="DS110" s="472"/>
      <c r="DT110" s="472"/>
      <c r="DU110" s="472"/>
      <c r="DV110" s="472"/>
      <c r="DW110" s="472"/>
      <c r="DX110" s="472"/>
      <c r="DY110" s="472"/>
      <c r="DZ110" s="472"/>
      <c r="EA110" s="472"/>
      <c r="EB110" s="472"/>
      <c r="EC110" s="472"/>
      <c r="ED110" s="472"/>
      <c r="EE110" s="472"/>
      <c r="EF110" s="472"/>
      <c r="EG110" s="472"/>
      <c r="EH110" s="472"/>
      <c r="EI110" s="472"/>
      <c r="EJ110" s="472"/>
      <c r="EK110" s="472"/>
      <c r="EL110" s="472"/>
      <c r="EM110" s="472"/>
      <c r="EN110" s="472"/>
      <c r="EO110" s="472"/>
      <c r="EP110" s="472"/>
      <c r="EQ110" s="472"/>
      <c r="ER110" s="472"/>
      <c r="ES110" s="472"/>
      <c r="ET110" s="472"/>
      <c r="EU110" s="472"/>
      <c r="EV110" s="472"/>
      <c r="EW110" s="472"/>
      <c r="EX110" s="472"/>
      <c r="EY110" s="472"/>
      <c r="EZ110" s="472"/>
      <c r="FA110" s="472"/>
      <c r="FB110" s="472"/>
      <c r="FC110" s="472"/>
      <c r="FD110" s="472"/>
      <c r="FE110" s="472"/>
      <c r="FF110" s="472"/>
      <c r="FG110" s="472"/>
      <c r="FH110" s="472"/>
      <c r="FI110" s="472"/>
      <c r="FJ110" s="472"/>
      <c r="FK110" s="472"/>
      <c r="FL110" s="472"/>
      <c r="FM110" s="472"/>
      <c r="FN110" s="472"/>
      <c r="FO110" s="472"/>
      <c r="FP110" s="472"/>
      <c r="FQ110" s="472"/>
      <c r="FR110" s="472"/>
      <c r="FS110" s="472"/>
      <c r="FT110" s="472"/>
      <c r="FU110" s="472"/>
      <c r="FV110" s="472"/>
      <c r="FW110" s="472"/>
      <c r="FX110" s="472"/>
      <c r="FY110" s="472"/>
      <c r="FZ110" s="472"/>
      <c r="GA110" s="472"/>
      <c r="GB110" s="472"/>
      <c r="GC110" s="472"/>
      <c r="GD110" s="472"/>
      <c r="GE110" s="472"/>
      <c r="GF110" s="472"/>
      <c r="GG110" s="472"/>
      <c r="GH110" s="472"/>
      <c r="GI110" s="472"/>
      <c r="GJ110" s="472"/>
      <c r="GK110" s="472"/>
      <c r="GL110" s="472"/>
      <c r="GM110" s="472"/>
      <c r="GN110" s="472"/>
      <c r="GO110" s="472"/>
      <c r="GP110" s="472"/>
      <c r="GQ110" s="472"/>
      <c r="GR110" s="472"/>
      <c r="GS110" s="472"/>
      <c r="GT110" s="472"/>
      <c r="GU110" s="472"/>
      <c r="GV110" s="472"/>
      <c r="GW110" s="472"/>
      <c r="GX110" s="472"/>
      <c r="GY110" s="472"/>
      <c r="GZ110" s="472"/>
      <c r="HA110" s="472"/>
      <c r="HB110" s="472"/>
      <c r="HC110" s="472"/>
      <c r="HD110" s="472"/>
      <c r="HE110" s="472"/>
      <c r="HF110" s="472"/>
      <c r="HG110" s="472"/>
      <c r="HH110" s="472"/>
      <c r="HI110" s="472"/>
      <c r="HJ110" s="472"/>
      <c r="HK110" s="472"/>
      <c r="HL110" s="472"/>
      <c r="HM110" s="472"/>
      <c r="HN110" s="472"/>
      <c r="HO110" s="472"/>
      <c r="HP110" s="472"/>
      <c r="HQ110" s="472"/>
      <c r="HR110" s="472"/>
      <c r="HS110" s="472"/>
      <c r="HT110" s="472"/>
      <c r="HU110" s="472"/>
      <c r="HV110" s="472"/>
      <c r="HW110" s="472"/>
      <c r="HX110" s="472"/>
      <c r="HY110" s="472"/>
      <c r="HZ110" s="472"/>
      <c r="IA110" s="472"/>
      <c r="IB110" s="472"/>
      <c r="IC110" s="472"/>
      <c r="ID110" s="472"/>
    </row>
    <row r="111" spans="1:238" ht="46.8" x14ac:dyDescent="0.3">
      <c r="A111" s="305" t="s">
        <v>1421</v>
      </c>
      <c r="B111" s="612">
        <v>2</v>
      </c>
      <c r="C111" s="612">
        <v>122</v>
      </c>
      <c r="D111" s="612">
        <v>5203</v>
      </c>
      <c r="E111" s="294">
        <f t="shared" si="13"/>
        <v>30865</v>
      </c>
      <c r="F111" s="294">
        <v>0</v>
      </c>
      <c r="G111" s="294">
        <v>0</v>
      </c>
      <c r="H111" s="294">
        <v>0</v>
      </c>
      <c r="I111" s="294">
        <v>0</v>
      </c>
      <c r="J111" s="294">
        <v>0</v>
      </c>
      <c r="K111" s="294">
        <f>30865</f>
        <v>30865</v>
      </c>
      <c r="L111" s="294">
        <v>0</v>
      </c>
      <c r="M111" s="294">
        <v>0</v>
      </c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472"/>
      <c r="AQ111" s="472"/>
      <c r="AR111" s="472"/>
      <c r="AS111" s="472"/>
      <c r="AT111" s="472"/>
      <c r="AU111" s="472"/>
      <c r="AV111" s="472"/>
      <c r="AW111" s="472"/>
      <c r="AX111" s="472"/>
      <c r="AY111" s="472"/>
      <c r="AZ111" s="472"/>
      <c r="BA111" s="472"/>
      <c r="BB111" s="472"/>
      <c r="BC111" s="472"/>
      <c r="BD111" s="472"/>
      <c r="BE111" s="472"/>
      <c r="BF111" s="472"/>
      <c r="BG111" s="472"/>
      <c r="BH111" s="472"/>
      <c r="BI111" s="472"/>
      <c r="BJ111" s="472"/>
      <c r="BK111" s="472"/>
      <c r="BL111" s="472"/>
      <c r="BM111" s="472"/>
      <c r="BN111" s="472"/>
      <c r="BO111" s="472"/>
      <c r="BP111" s="472"/>
      <c r="BQ111" s="472"/>
      <c r="BR111" s="472"/>
      <c r="BS111" s="472"/>
      <c r="BT111" s="472"/>
      <c r="BU111" s="472"/>
      <c r="BV111" s="472"/>
      <c r="BW111" s="472"/>
      <c r="BX111" s="472"/>
      <c r="BY111" s="472"/>
      <c r="BZ111" s="472"/>
      <c r="CA111" s="472"/>
      <c r="CB111" s="472"/>
      <c r="CC111" s="472"/>
      <c r="CD111" s="472"/>
      <c r="CE111" s="472"/>
      <c r="CF111" s="472"/>
      <c r="CG111" s="472"/>
      <c r="CH111" s="472"/>
      <c r="CI111" s="472"/>
      <c r="CJ111" s="472"/>
      <c r="CK111" s="472"/>
      <c r="CL111" s="472"/>
      <c r="CM111" s="472"/>
      <c r="CN111" s="472"/>
      <c r="CO111" s="472"/>
      <c r="CP111" s="472"/>
      <c r="CQ111" s="472"/>
      <c r="CR111" s="472"/>
      <c r="CS111" s="472"/>
      <c r="CT111" s="472"/>
      <c r="CU111" s="472"/>
      <c r="CV111" s="472"/>
      <c r="CW111" s="472"/>
      <c r="CX111" s="472"/>
      <c r="CY111" s="472"/>
      <c r="CZ111" s="472"/>
      <c r="DA111" s="472"/>
      <c r="DB111" s="472"/>
      <c r="DC111" s="472"/>
      <c r="DD111" s="472"/>
      <c r="DE111" s="472"/>
      <c r="DF111" s="472"/>
      <c r="DG111" s="472"/>
      <c r="DH111" s="472"/>
      <c r="DI111" s="472"/>
      <c r="DJ111" s="472"/>
      <c r="DK111" s="472"/>
      <c r="DL111" s="472"/>
      <c r="DM111" s="472"/>
      <c r="DN111" s="472"/>
      <c r="DO111" s="472"/>
      <c r="DP111" s="472"/>
      <c r="DQ111" s="472"/>
      <c r="DR111" s="472"/>
      <c r="DS111" s="472"/>
      <c r="DT111" s="472"/>
      <c r="DU111" s="472"/>
      <c r="DV111" s="472"/>
      <c r="DW111" s="472"/>
      <c r="DX111" s="472"/>
      <c r="DY111" s="472"/>
      <c r="DZ111" s="472"/>
      <c r="EA111" s="472"/>
      <c r="EB111" s="472"/>
      <c r="EC111" s="472"/>
      <c r="ED111" s="472"/>
      <c r="EE111" s="472"/>
      <c r="EF111" s="472"/>
      <c r="EG111" s="472"/>
      <c r="EH111" s="472"/>
      <c r="EI111" s="472"/>
      <c r="EJ111" s="472"/>
      <c r="EK111" s="472"/>
      <c r="EL111" s="472"/>
      <c r="EM111" s="472"/>
      <c r="EN111" s="472"/>
      <c r="EO111" s="472"/>
      <c r="EP111" s="472"/>
      <c r="EQ111" s="472"/>
      <c r="ER111" s="472"/>
      <c r="ES111" s="472"/>
      <c r="ET111" s="472"/>
      <c r="EU111" s="472"/>
      <c r="EV111" s="472"/>
      <c r="EW111" s="472"/>
      <c r="EX111" s="472"/>
      <c r="EY111" s="472"/>
      <c r="EZ111" s="472"/>
      <c r="FA111" s="472"/>
      <c r="FB111" s="472"/>
      <c r="FC111" s="472"/>
      <c r="FD111" s="472"/>
      <c r="FE111" s="472"/>
      <c r="FF111" s="472"/>
      <c r="FG111" s="472"/>
      <c r="FH111" s="472"/>
      <c r="FI111" s="472"/>
      <c r="FJ111" s="472"/>
      <c r="FK111" s="472"/>
      <c r="FL111" s="472"/>
      <c r="FM111" s="472"/>
      <c r="FN111" s="472"/>
      <c r="FO111" s="472"/>
      <c r="FP111" s="472"/>
      <c r="FQ111" s="472"/>
      <c r="FR111" s="472"/>
      <c r="FS111" s="472"/>
      <c r="FT111" s="472"/>
      <c r="FU111" s="472"/>
      <c r="FV111" s="472"/>
      <c r="FW111" s="472"/>
      <c r="FX111" s="472"/>
      <c r="FY111" s="472"/>
      <c r="FZ111" s="472"/>
      <c r="GA111" s="472"/>
      <c r="GB111" s="472"/>
      <c r="GC111" s="472"/>
      <c r="GD111" s="472"/>
      <c r="GE111" s="472"/>
      <c r="GF111" s="472"/>
      <c r="GG111" s="472"/>
      <c r="GH111" s="472"/>
      <c r="GI111" s="472"/>
      <c r="GJ111" s="472"/>
      <c r="GK111" s="472"/>
      <c r="GL111" s="472"/>
      <c r="GM111" s="472"/>
      <c r="GN111" s="472"/>
      <c r="GO111" s="472"/>
      <c r="GP111" s="472"/>
      <c r="GQ111" s="472"/>
      <c r="GR111" s="472"/>
      <c r="GS111" s="472"/>
      <c r="GT111" s="472"/>
      <c r="GU111" s="472"/>
      <c r="GV111" s="472"/>
      <c r="GW111" s="472"/>
      <c r="GX111" s="472"/>
      <c r="GY111" s="472"/>
      <c r="GZ111" s="472"/>
      <c r="HA111" s="472"/>
      <c r="HB111" s="472"/>
      <c r="HC111" s="472"/>
      <c r="HD111" s="472"/>
      <c r="HE111" s="472"/>
      <c r="HF111" s="472"/>
      <c r="HG111" s="472"/>
      <c r="HH111" s="472"/>
      <c r="HI111" s="472"/>
      <c r="HJ111" s="472"/>
      <c r="HK111" s="472"/>
      <c r="HL111" s="472"/>
      <c r="HM111" s="472"/>
      <c r="HN111" s="472"/>
      <c r="HO111" s="472"/>
      <c r="HP111" s="472"/>
      <c r="HQ111" s="472"/>
      <c r="HR111" s="472"/>
      <c r="HS111" s="472"/>
      <c r="HT111" s="472"/>
      <c r="HU111" s="472"/>
      <c r="HV111" s="472"/>
      <c r="HW111" s="472"/>
      <c r="HX111" s="472"/>
      <c r="HY111" s="472"/>
      <c r="HZ111" s="472"/>
      <c r="IA111" s="472"/>
      <c r="IB111" s="472"/>
      <c r="IC111" s="472"/>
      <c r="ID111" s="472"/>
    </row>
    <row r="112" spans="1:238" ht="109.2" x14ac:dyDescent="0.3">
      <c r="A112" s="296" t="s">
        <v>1422</v>
      </c>
      <c r="B112" s="612"/>
      <c r="C112" s="612"/>
      <c r="D112" s="612"/>
      <c r="E112" s="294">
        <f t="shared" si="13"/>
        <v>3600</v>
      </c>
      <c r="F112" s="294">
        <v>0</v>
      </c>
      <c r="G112" s="294">
        <v>0</v>
      </c>
      <c r="H112" s="294"/>
      <c r="I112" s="294">
        <v>3600</v>
      </c>
      <c r="J112" s="294">
        <v>0</v>
      </c>
      <c r="K112" s="294">
        <v>0</v>
      </c>
      <c r="L112" s="294">
        <v>0</v>
      </c>
      <c r="M112" s="294">
        <v>0</v>
      </c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2"/>
      <c r="AJ112" s="472"/>
      <c r="AK112" s="472"/>
      <c r="AL112" s="472"/>
      <c r="AM112" s="472"/>
      <c r="AN112" s="472"/>
      <c r="AO112" s="472"/>
      <c r="AP112" s="472"/>
      <c r="AQ112" s="472"/>
      <c r="AR112" s="472"/>
      <c r="AS112" s="472"/>
      <c r="AT112" s="472"/>
      <c r="AU112" s="472"/>
      <c r="AV112" s="472"/>
      <c r="AW112" s="472"/>
      <c r="AX112" s="472"/>
      <c r="AY112" s="472"/>
      <c r="AZ112" s="472"/>
      <c r="BA112" s="472"/>
      <c r="BB112" s="472"/>
      <c r="BC112" s="472"/>
      <c r="BD112" s="472"/>
      <c r="BE112" s="472"/>
      <c r="BF112" s="472"/>
      <c r="BG112" s="472"/>
      <c r="BH112" s="472"/>
      <c r="BI112" s="472"/>
      <c r="BJ112" s="472"/>
      <c r="BK112" s="472"/>
      <c r="BL112" s="472"/>
      <c r="BM112" s="472"/>
      <c r="BN112" s="472"/>
      <c r="BO112" s="472"/>
      <c r="BP112" s="472"/>
      <c r="BQ112" s="472"/>
      <c r="BR112" s="472"/>
      <c r="BS112" s="472"/>
      <c r="BT112" s="472"/>
      <c r="BU112" s="472"/>
      <c r="BV112" s="472"/>
      <c r="BW112" s="472"/>
      <c r="BX112" s="472"/>
      <c r="BY112" s="472"/>
      <c r="BZ112" s="472"/>
      <c r="CA112" s="472"/>
      <c r="CB112" s="472"/>
      <c r="CC112" s="472"/>
      <c r="CD112" s="472"/>
      <c r="CE112" s="472"/>
      <c r="CF112" s="472"/>
      <c r="CG112" s="472"/>
      <c r="CH112" s="472"/>
      <c r="CI112" s="472"/>
      <c r="CJ112" s="472"/>
      <c r="CK112" s="472"/>
      <c r="CL112" s="472"/>
      <c r="CM112" s="472"/>
      <c r="CN112" s="472"/>
      <c r="CO112" s="472"/>
      <c r="CP112" s="472"/>
      <c r="CQ112" s="472"/>
      <c r="CR112" s="472"/>
      <c r="CS112" s="472"/>
      <c r="CT112" s="472"/>
      <c r="CU112" s="472"/>
      <c r="CV112" s="472"/>
      <c r="CW112" s="472"/>
      <c r="CX112" s="472"/>
      <c r="CY112" s="472"/>
      <c r="CZ112" s="472"/>
      <c r="DA112" s="472"/>
      <c r="DB112" s="472"/>
      <c r="DC112" s="472"/>
      <c r="DD112" s="472"/>
      <c r="DE112" s="472"/>
      <c r="DF112" s="472"/>
      <c r="DG112" s="472"/>
      <c r="DH112" s="472"/>
      <c r="DI112" s="472"/>
      <c r="DJ112" s="472"/>
      <c r="DK112" s="472"/>
      <c r="DL112" s="472"/>
      <c r="DM112" s="472"/>
      <c r="DN112" s="472"/>
      <c r="DO112" s="472"/>
      <c r="DP112" s="472"/>
      <c r="DQ112" s="472"/>
      <c r="DR112" s="472"/>
      <c r="DS112" s="472"/>
      <c r="DT112" s="472"/>
      <c r="DU112" s="472"/>
      <c r="DV112" s="472"/>
      <c r="DW112" s="472"/>
      <c r="DX112" s="472"/>
      <c r="DY112" s="472"/>
      <c r="DZ112" s="472"/>
      <c r="EA112" s="472"/>
      <c r="EB112" s="472"/>
      <c r="EC112" s="472"/>
      <c r="ED112" s="472"/>
      <c r="EE112" s="472"/>
      <c r="EF112" s="472"/>
      <c r="EG112" s="472"/>
      <c r="EH112" s="472"/>
      <c r="EI112" s="472"/>
      <c r="EJ112" s="472"/>
      <c r="EK112" s="472"/>
      <c r="EL112" s="472"/>
      <c r="EM112" s="472"/>
      <c r="EN112" s="472"/>
      <c r="EO112" s="472"/>
      <c r="EP112" s="472"/>
      <c r="EQ112" s="472"/>
      <c r="ER112" s="472"/>
      <c r="ES112" s="472"/>
      <c r="ET112" s="472"/>
      <c r="EU112" s="472"/>
      <c r="EV112" s="472"/>
      <c r="EW112" s="472"/>
      <c r="EX112" s="472"/>
      <c r="EY112" s="472"/>
      <c r="EZ112" s="472"/>
      <c r="FA112" s="472"/>
      <c r="FB112" s="472"/>
      <c r="FC112" s="472"/>
      <c r="FD112" s="472"/>
      <c r="FE112" s="472"/>
      <c r="FF112" s="472"/>
      <c r="FG112" s="472"/>
      <c r="FH112" s="472"/>
      <c r="FI112" s="472"/>
      <c r="FJ112" s="472"/>
      <c r="FK112" s="472"/>
      <c r="FL112" s="472"/>
      <c r="FM112" s="472"/>
      <c r="FN112" s="472"/>
      <c r="FO112" s="472"/>
      <c r="FP112" s="472"/>
      <c r="FQ112" s="472"/>
      <c r="FR112" s="472"/>
      <c r="FS112" s="472"/>
      <c r="FT112" s="472"/>
      <c r="FU112" s="472"/>
      <c r="FV112" s="472"/>
      <c r="FW112" s="472"/>
      <c r="FX112" s="472"/>
      <c r="FY112" s="472"/>
      <c r="FZ112" s="472"/>
      <c r="GA112" s="472"/>
      <c r="GB112" s="472"/>
      <c r="GC112" s="472"/>
      <c r="GD112" s="472"/>
      <c r="GE112" s="472"/>
      <c r="GF112" s="472"/>
      <c r="GG112" s="472"/>
      <c r="GH112" s="472"/>
      <c r="GI112" s="472"/>
      <c r="GJ112" s="472"/>
      <c r="GK112" s="472"/>
      <c r="GL112" s="472"/>
      <c r="GM112" s="472"/>
      <c r="GN112" s="472"/>
      <c r="GO112" s="472"/>
      <c r="GP112" s="472"/>
      <c r="GQ112" s="472"/>
      <c r="GR112" s="472"/>
      <c r="GS112" s="472"/>
      <c r="GT112" s="472"/>
      <c r="GU112" s="472"/>
      <c r="GV112" s="472"/>
      <c r="GW112" s="472"/>
      <c r="GX112" s="472"/>
      <c r="GY112" s="472"/>
      <c r="GZ112" s="472"/>
      <c r="HA112" s="472"/>
      <c r="HB112" s="472"/>
      <c r="HC112" s="472"/>
      <c r="HD112" s="472"/>
      <c r="HE112" s="472"/>
      <c r="HF112" s="472"/>
      <c r="HG112" s="472"/>
      <c r="HH112" s="472"/>
      <c r="HI112" s="472"/>
      <c r="HJ112" s="472"/>
      <c r="HK112" s="472"/>
      <c r="HL112" s="472"/>
      <c r="HM112" s="472"/>
      <c r="HN112" s="472"/>
      <c r="HO112" s="472"/>
      <c r="HP112" s="472"/>
      <c r="HQ112" s="472"/>
      <c r="HR112" s="472"/>
      <c r="HS112" s="472"/>
      <c r="HT112" s="472"/>
      <c r="HU112" s="472"/>
      <c r="HV112" s="472"/>
      <c r="HW112" s="472"/>
      <c r="HX112" s="472"/>
      <c r="HY112" s="472"/>
      <c r="HZ112" s="472"/>
      <c r="IA112" s="472"/>
      <c r="IB112" s="472"/>
      <c r="IC112" s="472"/>
      <c r="ID112" s="472"/>
    </row>
    <row r="113" spans="1:238" ht="31.2" x14ac:dyDescent="0.3">
      <c r="A113" s="305" t="s">
        <v>1423</v>
      </c>
      <c r="B113" s="612">
        <v>2</v>
      </c>
      <c r="C113" s="612">
        <v>122</v>
      </c>
      <c r="D113" s="612">
        <v>5203</v>
      </c>
      <c r="E113" s="294">
        <f t="shared" si="13"/>
        <v>1620</v>
      </c>
      <c r="F113" s="294">
        <v>0</v>
      </c>
      <c r="G113" s="294">
        <v>0</v>
      </c>
      <c r="H113" s="294">
        <v>1620</v>
      </c>
      <c r="I113" s="294">
        <v>0</v>
      </c>
      <c r="J113" s="294">
        <v>0</v>
      </c>
      <c r="K113" s="294">
        <v>0</v>
      </c>
      <c r="L113" s="294">
        <v>0</v>
      </c>
      <c r="M113" s="294">
        <v>0</v>
      </c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472"/>
      <c r="BC113" s="472"/>
      <c r="BD113" s="472"/>
      <c r="BE113" s="472"/>
      <c r="BF113" s="472"/>
      <c r="BG113" s="472"/>
      <c r="BH113" s="472"/>
      <c r="BI113" s="472"/>
      <c r="BJ113" s="472"/>
      <c r="BK113" s="472"/>
      <c r="BL113" s="472"/>
      <c r="BM113" s="472"/>
      <c r="BN113" s="472"/>
      <c r="BO113" s="472"/>
      <c r="BP113" s="472"/>
      <c r="BQ113" s="472"/>
      <c r="BR113" s="472"/>
      <c r="BS113" s="472"/>
      <c r="BT113" s="472"/>
      <c r="BU113" s="472"/>
      <c r="BV113" s="472"/>
      <c r="BW113" s="472"/>
      <c r="BX113" s="472"/>
      <c r="BY113" s="472"/>
      <c r="BZ113" s="472"/>
      <c r="CA113" s="472"/>
      <c r="CB113" s="472"/>
      <c r="CC113" s="472"/>
      <c r="CD113" s="472"/>
      <c r="CE113" s="472"/>
      <c r="CF113" s="472"/>
      <c r="CG113" s="472"/>
      <c r="CH113" s="472"/>
      <c r="CI113" s="472"/>
      <c r="CJ113" s="472"/>
      <c r="CK113" s="472"/>
      <c r="CL113" s="472"/>
      <c r="CM113" s="472"/>
      <c r="CN113" s="472"/>
      <c r="CO113" s="472"/>
      <c r="CP113" s="472"/>
      <c r="CQ113" s="472"/>
      <c r="CR113" s="472"/>
      <c r="CS113" s="472"/>
      <c r="CT113" s="472"/>
      <c r="CU113" s="472"/>
      <c r="CV113" s="472"/>
      <c r="CW113" s="472"/>
      <c r="CX113" s="472"/>
      <c r="CY113" s="472"/>
      <c r="CZ113" s="472"/>
      <c r="DA113" s="472"/>
      <c r="DB113" s="472"/>
      <c r="DC113" s="472"/>
      <c r="DD113" s="472"/>
      <c r="DE113" s="472"/>
      <c r="DF113" s="472"/>
      <c r="DG113" s="472"/>
      <c r="DH113" s="472"/>
      <c r="DI113" s="472"/>
      <c r="DJ113" s="472"/>
      <c r="DK113" s="472"/>
      <c r="DL113" s="472"/>
      <c r="DM113" s="472"/>
      <c r="DN113" s="472"/>
      <c r="DO113" s="472"/>
      <c r="DP113" s="472"/>
      <c r="DQ113" s="472"/>
      <c r="DR113" s="472"/>
      <c r="DS113" s="472"/>
      <c r="DT113" s="472"/>
      <c r="DU113" s="472"/>
      <c r="DV113" s="472"/>
      <c r="DW113" s="472"/>
      <c r="DX113" s="472"/>
      <c r="DY113" s="472"/>
      <c r="DZ113" s="472"/>
      <c r="EA113" s="472"/>
      <c r="EB113" s="472"/>
      <c r="EC113" s="472"/>
      <c r="ED113" s="472"/>
      <c r="EE113" s="472"/>
      <c r="EF113" s="472"/>
      <c r="EG113" s="472"/>
      <c r="EH113" s="472"/>
      <c r="EI113" s="472"/>
      <c r="EJ113" s="472"/>
      <c r="EK113" s="472"/>
      <c r="EL113" s="472"/>
      <c r="EM113" s="472"/>
      <c r="EN113" s="472"/>
      <c r="EO113" s="472"/>
      <c r="EP113" s="472"/>
      <c r="EQ113" s="472"/>
      <c r="ER113" s="472"/>
      <c r="ES113" s="472"/>
      <c r="ET113" s="472"/>
      <c r="EU113" s="472"/>
      <c r="EV113" s="472"/>
      <c r="EW113" s="472"/>
      <c r="EX113" s="472"/>
      <c r="EY113" s="472"/>
      <c r="EZ113" s="472"/>
      <c r="FA113" s="472"/>
      <c r="FB113" s="472"/>
      <c r="FC113" s="472"/>
      <c r="FD113" s="472"/>
      <c r="FE113" s="472"/>
      <c r="FF113" s="472"/>
      <c r="FG113" s="472"/>
      <c r="FH113" s="472"/>
      <c r="FI113" s="472"/>
      <c r="FJ113" s="472"/>
      <c r="FK113" s="472"/>
      <c r="FL113" s="472"/>
      <c r="FM113" s="472"/>
      <c r="FN113" s="472"/>
      <c r="FO113" s="472"/>
      <c r="FP113" s="472"/>
      <c r="FQ113" s="472"/>
      <c r="FR113" s="472"/>
      <c r="FS113" s="472"/>
      <c r="FT113" s="472"/>
      <c r="FU113" s="472"/>
      <c r="FV113" s="472"/>
      <c r="FW113" s="472"/>
      <c r="FX113" s="472"/>
      <c r="FY113" s="472"/>
      <c r="FZ113" s="472"/>
      <c r="GA113" s="472"/>
      <c r="GB113" s="472"/>
      <c r="GC113" s="472"/>
      <c r="GD113" s="472"/>
      <c r="GE113" s="472"/>
      <c r="GF113" s="472"/>
      <c r="GG113" s="472"/>
      <c r="GH113" s="472"/>
      <c r="GI113" s="472"/>
      <c r="GJ113" s="472"/>
      <c r="GK113" s="472"/>
      <c r="GL113" s="472"/>
      <c r="GM113" s="472"/>
      <c r="GN113" s="472"/>
      <c r="GO113" s="472"/>
      <c r="GP113" s="472"/>
      <c r="GQ113" s="472"/>
      <c r="GR113" s="472"/>
      <c r="GS113" s="472"/>
      <c r="GT113" s="472"/>
      <c r="GU113" s="472"/>
      <c r="GV113" s="472"/>
      <c r="GW113" s="472"/>
      <c r="GX113" s="472"/>
      <c r="GY113" s="472"/>
      <c r="GZ113" s="472"/>
      <c r="HA113" s="472"/>
      <c r="HB113" s="472"/>
      <c r="HC113" s="472"/>
      <c r="HD113" s="472"/>
      <c r="HE113" s="472"/>
      <c r="HF113" s="472"/>
      <c r="HG113" s="472"/>
      <c r="HH113" s="472"/>
      <c r="HI113" s="472"/>
      <c r="HJ113" s="472"/>
      <c r="HK113" s="472"/>
      <c r="HL113" s="472"/>
      <c r="HM113" s="472"/>
      <c r="HN113" s="472"/>
      <c r="HO113" s="472"/>
      <c r="HP113" s="472"/>
      <c r="HQ113" s="472"/>
      <c r="HR113" s="472"/>
      <c r="HS113" s="472"/>
      <c r="HT113" s="472"/>
      <c r="HU113" s="472"/>
      <c r="HV113" s="472"/>
      <c r="HW113" s="472"/>
      <c r="HX113" s="472"/>
      <c r="HY113" s="472"/>
      <c r="HZ113" s="472"/>
      <c r="IA113" s="472"/>
      <c r="IB113" s="472"/>
      <c r="IC113" s="472"/>
      <c r="ID113" s="472"/>
    </row>
    <row r="114" spans="1:238" ht="31.2" x14ac:dyDescent="0.3">
      <c r="A114" s="305" t="s">
        <v>1266</v>
      </c>
      <c r="B114" s="612">
        <v>2</v>
      </c>
      <c r="C114" s="612">
        <v>122</v>
      </c>
      <c r="D114" s="612">
        <v>5203</v>
      </c>
      <c r="E114" s="294">
        <f t="shared" si="13"/>
        <v>5265</v>
      </c>
      <c r="F114" s="294">
        <v>0</v>
      </c>
      <c r="G114" s="294">
        <v>0</v>
      </c>
      <c r="H114" s="294">
        <v>5265</v>
      </c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/>
      <c r="DA114" s="472"/>
      <c r="DB114" s="472"/>
      <c r="DC114" s="472"/>
      <c r="DD114" s="472"/>
      <c r="DE114" s="472"/>
      <c r="DF114" s="472"/>
      <c r="DG114" s="472"/>
      <c r="DH114" s="472"/>
      <c r="DI114" s="472"/>
      <c r="DJ114" s="472"/>
      <c r="DK114" s="472"/>
      <c r="DL114" s="472"/>
      <c r="DM114" s="472"/>
      <c r="DN114" s="472"/>
      <c r="DO114" s="472"/>
      <c r="DP114" s="472"/>
      <c r="DQ114" s="472"/>
      <c r="DR114" s="472"/>
      <c r="DS114" s="472"/>
      <c r="DT114" s="472"/>
      <c r="DU114" s="472"/>
      <c r="DV114" s="472"/>
      <c r="DW114" s="472"/>
      <c r="DX114" s="472"/>
      <c r="DY114" s="472"/>
      <c r="DZ114" s="472"/>
      <c r="EA114" s="472"/>
      <c r="EB114" s="472"/>
      <c r="EC114" s="472"/>
      <c r="ED114" s="472"/>
      <c r="EE114" s="472"/>
      <c r="EF114" s="472"/>
      <c r="EG114" s="472"/>
      <c r="EH114" s="472"/>
      <c r="EI114" s="472"/>
      <c r="EJ114" s="472"/>
      <c r="EK114" s="472"/>
      <c r="EL114" s="472"/>
      <c r="EM114" s="472"/>
      <c r="EN114" s="472"/>
      <c r="EO114" s="472"/>
      <c r="EP114" s="472"/>
      <c r="EQ114" s="472"/>
      <c r="ER114" s="472"/>
      <c r="ES114" s="472"/>
      <c r="ET114" s="472"/>
      <c r="EU114" s="472"/>
      <c r="EV114" s="472"/>
      <c r="EW114" s="472"/>
      <c r="EX114" s="472"/>
      <c r="EY114" s="472"/>
      <c r="EZ114" s="472"/>
      <c r="FA114" s="472"/>
      <c r="FB114" s="472"/>
      <c r="FC114" s="472"/>
      <c r="FD114" s="472"/>
      <c r="FE114" s="472"/>
      <c r="FF114" s="472"/>
      <c r="FG114" s="472"/>
      <c r="FH114" s="472"/>
      <c r="FI114" s="472"/>
      <c r="FJ114" s="472"/>
      <c r="FK114" s="472"/>
      <c r="FL114" s="472"/>
      <c r="FM114" s="472"/>
      <c r="FN114" s="472"/>
      <c r="FO114" s="472"/>
      <c r="FP114" s="472"/>
      <c r="FQ114" s="472"/>
      <c r="FR114" s="472"/>
      <c r="FS114" s="472"/>
      <c r="FT114" s="472"/>
      <c r="FU114" s="472"/>
      <c r="FV114" s="472"/>
      <c r="FW114" s="472"/>
      <c r="FX114" s="472"/>
      <c r="FY114" s="472"/>
      <c r="FZ114" s="472"/>
      <c r="GA114" s="472"/>
      <c r="GB114" s="472"/>
      <c r="GC114" s="472"/>
      <c r="GD114" s="472"/>
      <c r="GE114" s="472"/>
      <c r="GF114" s="472"/>
      <c r="GG114" s="472"/>
      <c r="GH114" s="472"/>
      <c r="GI114" s="472"/>
      <c r="GJ114" s="472"/>
      <c r="GK114" s="472"/>
      <c r="GL114" s="472"/>
      <c r="GM114" s="472"/>
      <c r="GN114" s="472"/>
      <c r="GO114" s="472"/>
      <c r="GP114" s="472"/>
      <c r="GQ114" s="472"/>
      <c r="GR114" s="472"/>
      <c r="GS114" s="472"/>
      <c r="GT114" s="472"/>
      <c r="GU114" s="472"/>
      <c r="GV114" s="472"/>
      <c r="GW114" s="472"/>
      <c r="GX114" s="472"/>
      <c r="GY114" s="472"/>
      <c r="GZ114" s="472"/>
      <c r="HA114" s="472"/>
      <c r="HB114" s="472"/>
      <c r="HC114" s="472"/>
      <c r="HD114" s="472"/>
      <c r="HE114" s="472"/>
      <c r="HF114" s="472"/>
      <c r="HG114" s="472"/>
      <c r="HH114" s="472"/>
      <c r="HI114" s="472"/>
      <c r="HJ114" s="472"/>
      <c r="HK114" s="472"/>
      <c r="HL114" s="472"/>
      <c r="HM114" s="472"/>
      <c r="HN114" s="472"/>
      <c r="HO114" s="472"/>
      <c r="HP114" s="472"/>
      <c r="HQ114" s="472"/>
      <c r="HR114" s="472"/>
      <c r="HS114" s="472"/>
      <c r="HT114" s="472"/>
      <c r="HU114" s="472"/>
      <c r="HV114" s="472"/>
      <c r="HW114" s="472"/>
      <c r="HX114" s="472"/>
      <c r="HY114" s="472"/>
      <c r="HZ114" s="472"/>
      <c r="IA114" s="472"/>
      <c r="IB114" s="472"/>
      <c r="IC114" s="472"/>
      <c r="ID114" s="472"/>
    </row>
    <row r="115" spans="1:238" x14ac:dyDescent="0.3">
      <c r="A115" s="305" t="s">
        <v>1424</v>
      </c>
      <c r="B115" s="612">
        <v>2</v>
      </c>
      <c r="C115" s="612">
        <v>122</v>
      </c>
      <c r="D115" s="612">
        <v>5203</v>
      </c>
      <c r="E115" s="294">
        <f t="shared" si="13"/>
        <v>2266</v>
      </c>
      <c r="F115" s="294">
        <v>0</v>
      </c>
      <c r="G115" s="294">
        <v>0</v>
      </c>
      <c r="H115" s="294">
        <v>2266</v>
      </c>
      <c r="I115" s="294">
        <v>0</v>
      </c>
      <c r="J115" s="294">
        <v>0</v>
      </c>
      <c r="K115" s="294">
        <v>0</v>
      </c>
      <c r="L115" s="294">
        <v>0</v>
      </c>
      <c r="M115" s="294">
        <v>0</v>
      </c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  <c r="AA115" s="472"/>
      <c r="AB115" s="472"/>
      <c r="AC115" s="472"/>
      <c r="AD115" s="472"/>
      <c r="AE115" s="472"/>
      <c r="AF115" s="472"/>
      <c r="AG115" s="472"/>
      <c r="AH115" s="472"/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/>
      <c r="AV115" s="472"/>
      <c r="AW115" s="472"/>
      <c r="AX115" s="472"/>
      <c r="AY115" s="472"/>
      <c r="AZ115" s="472"/>
      <c r="BA115" s="472"/>
      <c r="BB115" s="472"/>
      <c r="BC115" s="472"/>
      <c r="BD115" s="472"/>
      <c r="BE115" s="472"/>
      <c r="BF115" s="472"/>
      <c r="BG115" s="472"/>
      <c r="BH115" s="472"/>
      <c r="BI115" s="472"/>
      <c r="BJ115" s="472"/>
      <c r="BK115" s="472"/>
      <c r="BL115" s="472"/>
      <c r="BM115" s="472"/>
      <c r="BN115" s="472"/>
      <c r="BO115" s="472"/>
      <c r="BP115" s="472"/>
      <c r="BQ115" s="472"/>
      <c r="BR115" s="472"/>
      <c r="BS115" s="472"/>
      <c r="BT115" s="472"/>
      <c r="BU115" s="472"/>
      <c r="BV115" s="472"/>
      <c r="BW115" s="472"/>
      <c r="BX115" s="472"/>
      <c r="BY115" s="472"/>
      <c r="BZ115" s="472"/>
      <c r="CA115" s="472"/>
      <c r="CB115" s="472"/>
      <c r="CC115" s="472"/>
      <c r="CD115" s="472"/>
      <c r="CE115" s="472"/>
      <c r="CF115" s="472"/>
      <c r="CG115" s="472"/>
      <c r="CH115" s="472"/>
      <c r="CI115" s="472"/>
      <c r="CJ115" s="472"/>
      <c r="CK115" s="472"/>
      <c r="CL115" s="472"/>
      <c r="CM115" s="472"/>
      <c r="CN115" s="472"/>
      <c r="CO115" s="472"/>
      <c r="CP115" s="472"/>
      <c r="CQ115" s="472"/>
      <c r="CR115" s="472"/>
      <c r="CS115" s="472"/>
      <c r="CT115" s="472"/>
      <c r="CU115" s="472"/>
      <c r="CV115" s="472"/>
      <c r="CW115" s="472"/>
      <c r="CX115" s="472"/>
      <c r="CY115" s="472"/>
      <c r="CZ115" s="472"/>
      <c r="DA115" s="472"/>
      <c r="DB115" s="472"/>
      <c r="DC115" s="472"/>
      <c r="DD115" s="472"/>
      <c r="DE115" s="472"/>
      <c r="DF115" s="472"/>
      <c r="DG115" s="472"/>
      <c r="DH115" s="472"/>
      <c r="DI115" s="472"/>
      <c r="DJ115" s="472"/>
      <c r="DK115" s="472"/>
      <c r="DL115" s="472"/>
      <c r="DM115" s="472"/>
      <c r="DN115" s="472"/>
      <c r="DO115" s="472"/>
      <c r="DP115" s="472"/>
      <c r="DQ115" s="472"/>
      <c r="DR115" s="472"/>
      <c r="DS115" s="472"/>
      <c r="DT115" s="472"/>
      <c r="DU115" s="472"/>
      <c r="DV115" s="472"/>
      <c r="DW115" s="472"/>
      <c r="DX115" s="472"/>
      <c r="DY115" s="472"/>
      <c r="DZ115" s="472"/>
      <c r="EA115" s="472"/>
      <c r="EB115" s="472"/>
      <c r="EC115" s="472"/>
      <c r="ED115" s="472"/>
      <c r="EE115" s="472"/>
      <c r="EF115" s="472"/>
      <c r="EG115" s="472"/>
      <c r="EH115" s="472"/>
      <c r="EI115" s="472"/>
      <c r="EJ115" s="472"/>
      <c r="EK115" s="472"/>
      <c r="EL115" s="472"/>
      <c r="EM115" s="472"/>
      <c r="EN115" s="472"/>
      <c r="EO115" s="472"/>
      <c r="EP115" s="472"/>
      <c r="EQ115" s="472"/>
      <c r="ER115" s="472"/>
      <c r="ES115" s="472"/>
      <c r="ET115" s="472"/>
      <c r="EU115" s="472"/>
      <c r="EV115" s="472"/>
      <c r="EW115" s="472"/>
      <c r="EX115" s="472"/>
      <c r="EY115" s="472"/>
      <c r="EZ115" s="472"/>
      <c r="FA115" s="472"/>
      <c r="FB115" s="472"/>
      <c r="FC115" s="472"/>
      <c r="FD115" s="472"/>
      <c r="FE115" s="472"/>
      <c r="FF115" s="472"/>
      <c r="FG115" s="472"/>
      <c r="FH115" s="472"/>
      <c r="FI115" s="472"/>
      <c r="FJ115" s="472"/>
      <c r="FK115" s="472"/>
      <c r="FL115" s="472"/>
      <c r="FM115" s="472"/>
      <c r="FN115" s="472"/>
      <c r="FO115" s="472"/>
      <c r="FP115" s="472"/>
      <c r="FQ115" s="472"/>
      <c r="FR115" s="472"/>
      <c r="FS115" s="472"/>
      <c r="FT115" s="472"/>
      <c r="FU115" s="472"/>
      <c r="FV115" s="472"/>
      <c r="FW115" s="472"/>
      <c r="FX115" s="472"/>
      <c r="FY115" s="472"/>
      <c r="FZ115" s="472"/>
      <c r="GA115" s="472"/>
      <c r="GB115" s="472"/>
      <c r="GC115" s="472"/>
      <c r="GD115" s="472"/>
      <c r="GE115" s="472"/>
      <c r="GF115" s="472"/>
      <c r="GG115" s="472"/>
      <c r="GH115" s="472"/>
      <c r="GI115" s="472"/>
      <c r="GJ115" s="472"/>
      <c r="GK115" s="472"/>
      <c r="GL115" s="472"/>
      <c r="GM115" s="472"/>
      <c r="GN115" s="472"/>
      <c r="GO115" s="472"/>
      <c r="GP115" s="472"/>
      <c r="GQ115" s="472"/>
      <c r="GR115" s="472"/>
      <c r="GS115" s="472"/>
      <c r="GT115" s="472"/>
      <c r="GU115" s="472"/>
      <c r="GV115" s="472"/>
      <c r="GW115" s="472"/>
      <c r="GX115" s="472"/>
      <c r="GY115" s="472"/>
      <c r="GZ115" s="472"/>
      <c r="HA115" s="472"/>
      <c r="HB115" s="472"/>
      <c r="HC115" s="472"/>
      <c r="HD115" s="472"/>
      <c r="HE115" s="472"/>
      <c r="HF115" s="472"/>
      <c r="HG115" s="472"/>
      <c r="HH115" s="472"/>
      <c r="HI115" s="472"/>
      <c r="HJ115" s="472"/>
      <c r="HK115" s="472"/>
      <c r="HL115" s="472"/>
      <c r="HM115" s="472"/>
      <c r="HN115" s="472"/>
      <c r="HO115" s="472"/>
      <c r="HP115" s="472"/>
      <c r="HQ115" s="472"/>
      <c r="HR115" s="472"/>
      <c r="HS115" s="472"/>
      <c r="HT115" s="472"/>
      <c r="HU115" s="472"/>
      <c r="HV115" s="472"/>
      <c r="HW115" s="472"/>
      <c r="HX115" s="472"/>
      <c r="HY115" s="472"/>
      <c r="HZ115" s="472"/>
      <c r="IA115" s="472"/>
      <c r="IB115" s="472"/>
      <c r="IC115" s="472"/>
      <c r="ID115" s="472"/>
    </row>
    <row r="116" spans="1:238" ht="31.2" x14ac:dyDescent="0.3">
      <c r="A116" s="305" t="s">
        <v>1425</v>
      </c>
      <c r="B116" s="612">
        <v>2</v>
      </c>
      <c r="C116" s="612">
        <v>122</v>
      </c>
      <c r="D116" s="612">
        <v>5203</v>
      </c>
      <c r="E116" s="294">
        <f t="shared" si="13"/>
        <v>30000</v>
      </c>
      <c r="F116" s="294">
        <v>0</v>
      </c>
      <c r="G116" s="294">
        <v>0</v>
      </c>
      <c r="H116" s="294">
        <v>30000</v>
      </c>
      <c r="I116" s="294">
        <v>0</v>
      </c>
      <c r="J116" s="294">
        <v>0</v>
      </c>
      <c r="K116" s="294">
        <v>0</v>
      </c>
      <c r="L116" s="294">
        <v>0</v>
      </c>
      <c r="M116" s="294">
        <v>0</v>
      </c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Y116" s="472"/>
      <c r="Z116" s="472"/>
      <c r="AA116" s="472"/>
      <c r="AB116" s="472"/>
      <c r="AC116" s="472"/>
      <c r="AD116" s="472"/>
      <c r="AE116" s="472"/>
      <c r="AF116" s="472"/>
      <c r="AG116" s="472"/>
      <c r="AH116" s="472"/>
      <c r="AI116" s="472"/>
      <c r="AJ116" s="472"/>
      <c r="AK116" s="472"/>
      <c r="AL116" s="472"/>
      <c r="AM116" s="472"/>
      <c r="AN116" s="472"/>
      <c r="AO116" s="472"/>
      <c r="AP116" s="472"/>
      <c r="AQ116" s="472"/>
      <c r="AR116" s="472"/>
      <c r="AS116" s="472"/>
      <c r="AT116" s="472"/>
      <c r="AU116" s="472"/>
      <c r="AV116" s="472"/>
      <c r="AW116" s="472"/>
      <c r="AX116" s="472"/>
      <c r="AY116" s="472"/>
      <c r="AZ116" s="472"/>
      <c r="BA116" s="472"/>
      <c r="BB116" s="472"/>
      <c r="BC116" s="472"/>
      <c r="BD116" s="472"/>
      <c r="BE116" s="472"/>
      <c r="BF116" s="472"/>
      <c r="BG116" s="472"/>
      <c r="BH116" s="472"/>
      <c r="BI116" s="472"/>
      <c r="BJ116" s="472"/>
      <c r="BK116" s="472"/>
      <c r="BL116" s="472"/>
      <c r="BM116" s="472"/>
      <c r="BN116" s="472"/>
      <c r="BO116" s="472"/>
      <c r="BP116" s="472"/>
      <c r="BQ116" s="472"/>
      <c r="BR116" s="472"/>
      <c r="BS116" s="472"/>
      <c r="BT116" s="472"/>
      <c r="BU116" s="472"/>
      <c r="BV116" s="472"/>
      <c r="BW116" s="472"/>
      <c r="BX116" s="472"/>
      <c r="BY116" s="472"/>
      <c r="BZ116" s="472"/>
      <c r="CA116" s="472"/>
      <c r="CB116" s="472"/>
      <c r="CC116" s="472"/>
      <c r="CD116" s="472"/>
      <c r="CE116" s="472"/>
      <c r="CF116" s="472"/>
      <c r="CG116" s="472"/>
      <c r="CH116" s="472"/>
      <c r="CI116" s="472"/>
      <c r="CJ116" s="472"/>
      <c r="CK116" s="472"/>
      <c r="CL116" s="472"/>
      <c r="CM116" s="472"/>
      <c r="CN116" s="472"/>
      <c r="CO116" s="472"/>
      <c r="CP116" s="472"/>
      <c r="CQ116" s="472"/>
      <c r="CR116" s="472"/>
      <c r="CS116" s="472"/>
      <c r="CT116" s="472"/>
      <c r="CU116" s="472"/>
      <c r="CV116" s="472"/>
      <c r="CW116" s="472"/>
      <c r="CX116" s="472"/>
      <c r="CY116" s="472"/>
      <c r="CZ116" s="472"/>
      <c r="DA116" s="472"/>
      <c r="DB116" s="472"/>
      <c r="DC116" s="472"/>
      <c r="DD116" s="472"/>
      <c r="DE116" s="472"/>
      <c r="DF116" s="472"/>
      <c r="DG116" s="472"/>
      <c r="DH116" s="472"/>
      <c r="DI116" s="472"/>
      <c r="DJ116" s="472"/>
      <c r="DK116" s="472"/>
      <c r="DL116" s="472"/>
      <c r="DM116" s="472"/>
      <c r="DN116" s="472"/>
      <c r="DO116" s="472"/>
      <c r="DP116" s="472"/>
      <c r="DQ116" s="472"/>
      <c r="DR116" s="472"/>
      <c r="DS116" s="472"/>
      <c r="DT116" s="472"/>
      <c r="DU116" s="472"/>
      <c r="DV116" s="472"/>
      <c r="DW116" s="472"/>
      <c r="DX116" s="472"/>
      <c r="DY116" s="472"/>
      <c r="DZ116" s="472"/>
      <c r="EA116" s="472"/>
      <c r="EB116" s="472"/>
      <c r="EC116" s="472"/>
      <c r="ED116" s="472"/>
      <c r="EE116" s="472"/>
      <c r="EF116" s="472"/>
      <c r="EG116" s="472"/>
      <c r="EH116" s="472"/>
      <c r="EI116" s="472"/>
      <c r="EJ116" s="472"/>
      <c r="EK116" s="472"/>
      <c r="EL116" s="472"/>
      <c r="EM116" s="472"/>
      <c r="EN116" s="472"/>
      <c r="EO116" s="472"/>
      <c r="EP116" s="472"/>
      <c r="EQ116" s="472"/>
      <c r="ER116" s="472"/>
      <c r="ES116" s="472"/>
      <c r="ET116" s="472"/>
      <c r="EU116" s="472"/>
      <c r="EV116" s="472"/>
      <c r="EW116" s="472"/>
      <c r="EX116" s="472"/>
      <c r="EY116" s="472"/>
      <c r="EZ116" s="472"/>
      <c r="FA116" s="472"/>
      <c r="FB116" s="472"/>
      <c r="FC116" s="472"/>
      <c r="FD116" s="472"/>
      <c r="FE116" s="472"/>
      <c r="FF116" s="472"/>
      <c r="FG116" s="472"/>
      <c r="FH116" s="472"/>
      <c r="FI116" s="472"/>
      <c r="FJ116" s="472"/>
      <c r="FK116" s="472"/>
      <c r="FL116" s="472"/>
      <c r="FM116" s="472"/>
      <c r="FN116" s="472"/>
      <c r="FO116" s="472"/>
      <c r="FP116" s="472"/>
      <c r="FQ116" s="472"/>
      <c r="FR116" s="472"/>
      <c r="FS116" s="472"/>
      <c r="FT116" s="472"/>
      <c r="FU116" s="472"/>
      <c r="FV116" s="472"/>
      <c r="FW116" s="472"/>
      <c r="FX116" s="472"/>
      <c r="FY116" s="472"/>
      <c r="FZ116" s="472"/>
      <c r="GA116" s="472"/>
      <c r="GB116" s="472"/>
      <c r="GC116" s="472"/>
      <c r="GD116" s="472"/>
      <c r="GE116" s="472"/>
      <c r="GF116" s="472"/>
      <c r="GG116" s="472"/>
      <c r="GH116" s="472"/>
      <c r="GI116" s="472"/>
      <c r="GJ116" s="472"/>
      <c r="GK116" s="472"/>
      <c r="GL116" s="472"/>
      <c r="GM116" s="472"/>
      <c r="GN116" s="472"/>
      <c r="GO116" s="472"/>
      <c r="GP116" s="472"/>
      <c r="GQ116" s="472"/>
      <c r="GR116" s="472"/>
      <c r="GS116" s="472"/>
      <c r="GT116" s="472"/>
      <c r="GU116" s="472"/>
      <c r="GV116" s="472"/>
      <c r="GW116" s="472"/>
      <c r="GX116" s="472"/>
      <c r="GY116" s="472"/>
      <c r="GZ116" s="472"/>
      <c r="HA116" s="472"/>
      <c r="HB116" s="472"/>
      <c r="HC116" s="472"/>
      <c r="HD116" s="472"/>
      <c r="HE116" s="472"/>
      <c r="HF116" s="472"/>
      <c r="HG116" s="472"/>
      <c r="HH116" s="472"/>
      <c r="HI116" s="472"/>
      <c r="HJ116" s="472"/>
      <c r="HK116" s="472"/>
      <c r="HL116" s="472"/>
      <c r="HM116" s="472"/>
      <c r="HN116" s="472"/>
      <c r="HO116" s="472"/>
      <c r="HP116" s="472"/>
      <c r="HQ116" s="472"/>
      <c r="HR116" s="472"/>
      <c r="HS116" s="472"/>
      <c r="HT116" s="472"/>
      <c r="HU116" s="472"/>
      <c r="HV116" s="472"/>
      <c r="HW116" s="472"/>
      <c r="HX116" s="472"/>
      <c r="HY116" s="472"/>
      <c r="HZ116" s="472"/>
      <c r="IA116" s="472"/>
      <c r="IB116" s="472"/>
      <c r="IC116" s="472"/>
      <c r="ID116" s="472"/>
    </row>
    <row r="117" spans="1:238" ht="19.5" customHeight="1" x14ac:dyDescent="0.3">
      <c r="A117" s="397" t="s">
        <v>1216</v>
      </c>
      <c r="B117" s="611"/>
      <c r="C117" s="611"/>
      <c r="D117" s="611"/>
      <c r="E117" s="291">
        <f t="shared" si="13"/>
        <v>5603</v>
      </c>
      <c r="F117" s="291">
        <f>SUM(F118:F119)</f>
        <v>0</v>
      </c>
      <c r="G117" s="291">
        <f t="shared" ref="G117" si="25">SUM(G118:G119)</f>
        <v>0</v>
      </c>
      <c r="H117" s="291">
        <f t="shared" ref="H117" si="26">SUM(H118:H119)</f>
        <v>5603</v>
      </c>
      <c r="I117" s="291">
        <f t="shared" ref="I117" si="27">SUM(I118:I119)</f>
        <v>0</v>
      </c>
      <c r="J117" s="291">
        <f t="shared" ref="J117" si="28">SUM(J118:J119)</f>
        <v>0</v>
      </c>
      <c r="K117" s="291">
        <f t="shared" ref="K117" si="29">SUM(K118:K119)</f>
        <v>0</v>
      </c>
      <c r="L117" s="291">
        <f t="shared" ref="L117" si="30">SUM(L118:L119)</f>
        <v>0</v>
      </c>
      <c r="M117" s="291">
        <f t="shared" ref="M117" si="31">SUM(M118:M119)</f>
        <v>0</v>
      </c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472"/>
      <c r="FQ117" s="472"/>
      <c r="FR117" s="472"/>
      <c r="FS117" s="472"/>
      <c r="FT117" s="472"/>
      <c r="FU117" s="472"/>
      <c r="FV117" s="472"/>
      <c r="FW117" s="472"/>
      <c r="FX117" s="472"/>
      <c r="FY117" s="472"/>
      <c r="FZ117" s="472"/>
      <c r="GA117" s="472"/>
      <c r="GB117" s="472"/>
      <c r="GC117" s="472"/>
      <c r="GD117" s="472"/>
      <c r="GE117" s="472"/>
      <c r="GF117" s="472"/>
      <c r="GG117" s="472"/>
      <c r="GH117" s="472"/>
      <c r="GI117" s="472"/>
      <c r="GJ117" s="472"/>
      <c r="GK117" s="472"/>
      <c r="GL117" s="472"/>
      <c r="GM117" s="472"/>
      <c r="GN117" s="472"/>
      <c r="GO117" s="472"/>
      <c r="GP117" s="472"/>
      <c r="GQ117" s="472"/>
      <c r="GR117" s="472"/>
      <c r="GS117" s="472"/>
      <c r="GT117" s="472"/>
      <c r="GU117" s="472"/>
      <c r="GV117" s="472"/>
      <c r="GW117" s="472"/>
      <c r="GX117" s="472"/>
      <c r="GY117" s="472"/>
      <c r="GZ117" s="472"/>
      <c r="HA117" s="472"/>
      <c r="HB117" s="472"/>
      <c r="HC117" s="472"/>
      <c r="HD117" s="472"/>
      <c r="HE117" s="472"/>
      <c r="HF117" s="472"/>
      <c r="HG117" s="472"/>
      <c r="HH117" s="472"/>
      <c r="HI117" s="472"/>
      <c r="HJ117" s="472"/>
      <c r="HK117" s="472"/>
      <c r="HL117" s="472"/>
      <c r="HM117" s="472"/>
      <c r="HN117" s="472"/>
      <c r="HO117" s="472"/>
      <c r="HP117" s="472"/>
      <c r="HQ117" s="472"/>
      <c r="HR117" s="472"/>
      <c r="HS117" s="472"/>
      <c r="HT117" s="472"/>
      <c r="HU117" s="472"/>
      <c r="HV117" s="472"/>
      <c r="HW117" s="472"/>
      <c r="HX117" s="472"/>
      <c r="HY117" s="472"/>
      <c r="HZ117" s="472"/>
      <c r="IA117" s="472"/>
      <c r="IB117" s="472"/>
      <c r="IC117" s="472"/>
      <c r="ID117" s="472"/>
    </row>
    <row r="118" spans="1:238" ht="31.2" x14ac:dyDescent="0.3">
      <c r="A118" s="296" t="s">
        <v>1426</v>
      </c>
      <c r="B118" s="612">
        <v>2</v>
      </c>
      <c r="C118" s="612">
        <v>122</v>
      </c>
      <c r="D118" s="612">
        <v>5205</v>
      </c>
      <c r="E118" s="294">
        <f t="shared" si="13"/>
        <v>3418</v>
      </c>
      <c r="F118" s="294">
        <v>0</v>
      </c>
      <c r="G118" s="294">
        <v>0</v>
      </c>
      <c r="H118" s="294">
        <v>3418</v>
      </c>
      <c r="I118" s="294">
        <v>0</v>
      </c>
      <c r="J118" s="294">
        <v>0</v>
      </c>
      <c r="K118" s="294">
        <v>0</v>
      </c>
      <c r="L118" s="294">
        <v>0</v>
      </c>
      <c r="M118" s="294">
        <v>0</v>
      </c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72"/>
      <c r="AM118" s="472"/>
      <c r="AN118" s="472"/>
      <c r="AO118" s="472"/>
      <c r="AP118" s="472"/>
      <c r="AQ118" s="472"/>
      <c r="AR118" s="472"/>
      <c r="AS118" s="472"/>
      <c r="AT118" s="472"/>
      <c r="AU118" s="472"/>
      <c r="AV118" s="472"/>
      <c r="AW118" s="472"/>
      <c r="AX118" s="472"/>
      <c r="AY118" s="472"/>
      <c r="AZ118" s="472"/>
      <c r="BA118" s="472"/>
      <c r="BB118" s="472"/>
      <c r="BC118" s="472"/>
      <c r="BD118" s="472"/>
      <c r="BE118" s="472"/>
      <c r="BF118" s="472"/>
      <c r="BG118" s="472"/>
      <c r="BH118" s="472"/>
      <c r="BI118" s="472"/>
      <c r="BJ118" s="472"/>
      <c r="BK118" s="472"/>
      <c r="BL118" s="472"/>
      <c r="BM118" s="472"/>
      <c r="BN118" s="472"/>
      <c r="BO118" s="472"/>
      <c r="BP118" s="472"/>
      <c r="BQ118" s="472"/>
      <c r="BR118" s="472"/>
      <c r="BS118" s="472"/>
      <c r="BT118" s="472"/>
      <c r="BU118" s="472"/>
      <c r="BV118" s="472"/>
      <c r="BW118" s="472"/>
      <c r="BX118" s="472"/>
      <c r="BY118" s="472"/>
      <c r="BZ118" s="472"/>
      <c r="CA118" s="472"/>
      <c r="CB118" s="472"/>
      <c r="CC118" s="472"/>
      <c r="CD118" s="472"/>
      <c r="CE118" s="472"/>
      <c r="CF118" s="472"/>
      <c r="CG118" s="472"/>
      <c r="CH118" s="472"/>
      <c r="CI118" s="472"/>
      <c r="CJ118" s="472"/>
      <c r="CK118" s="472"/>
      <c r="CL118" s="472"/>
      <c r="CM118" s="472"/>
      <c r="CN118" s="472"/>
      <c r="CO118" s="472"/>
      <c r="CP118" s="472"/>
      <c r="CQ118" s="472"/>
      <c r="CR118" s="472"/>
      <c r="CS118" s="472"/>
      <c r="CT118" s="472"/>
      <c r="CU118" s="472"/>
      <c r="CV118" s="472"/>
      <c r="CW118" s="472"/>
      <c r="CX118" s="472"/>
      <c r="CY118" s="472"/>
      <c r="CZ118" s="472"/>
      <c r="DA118" s="472"/>
      <c r="DB118" s="472"/>
      <c r="DC118" s="472"/>
      <c r="DD118" s="472"/>
      <c r="DE118" s="472"/>
      <c r="DF118" s="472"/>
      <c r="DG118" s="472"/>
      <c r="DH118" s="472"/>
      <c r="DI118" s="472"/>
      <c r="DJ118" s="472"/>
      <c r="DK118" s="472"/>
      <c r="DL118" s="472"/>
      <c r="DM118" s="472"/>
      <c r="DN118" s="472"/>
      <c r="DO118" s="472"/>
      <c r="DP118" s="472"/>
      <c r="DQ118" s="472"/>
      <c r="DR118" s="472"/>
      <c r="DS118" s="472"/>
      <c r="DT118" s="472"/>
      <c r="DU118" s="472"/>
      <c r="DV118" s="472"/>
      <c r="DW118" s="472"/>
      <c r="DX118" s="472"/>
      <c r="DY118" s="472"/>
      <c r="DZ118" s="472"/>
      <c r="EA118" s="472"/>
      <c r="EB118" s="472"/>
      <c r="EC118" s="472"/>
      <c r="ED118" s="472"/>
      <c r="EE118" s="472"/>
      <c r="EF118" s="472"/>
      <c r="EG118" s="472"/>
      <c r="EH118" s="472"/>
      <c r="EI118" s="472"/>
      <c r="EJ118" s="472"/>
      <c r="EK118" s="472"/>
      <c r="EL118" s="472"/>
      <c r="EM118" s="472"/>
      <c r="EN118" s="472"/>
      <c r="EO118" s="472"/>
      <c r="EP118" s="472"/>
      <c r="EQ118" s="472"/>
      <c r="ER118" s="472"/>
      <c r="ES118" s="472"/>
      <c r="ET118" s="472"/>
      <c r="EU118" s="472"/>
      <c r="EV118" s="472"/>
      <c r="EW118" s="472"/>
      <c r="EX118" s="472"/>
      <c r="EY118" s="472"/>
      <c r="EZ118" s="472"/>
      <c r="FA118" s="472"/>
      <c r="FB118" s="472"/>
      <c r="FC118" s="472"/>
      <c r="FD118" s="472"/>
      <c r="FE118" s="472"/>
      <c r="FF118" s="472"/>
      <c r="FG118" s="472"/>
      <c r="FH118" s="472"/>
      <c r="FI118" s="472"/>
      <c r="FJ118" s="472"/>
      <c r="FK118" s="472"/>
      <c r="FL118" s="472"/>
      <c r="FM118" s="472"/>
      <c r="FN118" s="472"/>
      <c r="FO118" s="472"/>
      <c r="FP118" s="472"/>
      <c r="FQ118" s="472"/>
      <c r="FR118" s="472"/>
      <c r="FS118" s="472"/>
      <c r="FT118" s="472"/>
      <c r="FU118" s="472"/>
      <c r="FV118" s="472"/>
      <c r="FW118" s="472"/>
      <c r="FX118" s="472"/>
      <c r="FY118" s="472"/>
      <c r="FZ118" s="472"/>
      <c r="GA118" s="472"/>
      <c r="GB118" s="472"/>
      <c r="GC118" s="472"/>
      <c r="GD118" s="472"/>
      <c r="GE118" s="472"/>
      <c r="GF118" s="472"/>
      <c r="GG118" s="472"/>
      <c r="GH118" s="472"/>
      <c r="GI118" s="472"/>
      <c r="GJ118" s="472"/>
      <c r="GK118" s="472"/>
      <c r="GL118" s="472"/>
      <c r="GM118" s="472"/>
      <c r="GN118" s="472"/>
      <c r="GO118" s="472"/>
      <c r="GP118" s="472"/>
      <c r="GQ118" s="472"/>
      <c r="GR118" s="472"/>
      <c r="GS118" s="472"/>
      <c r="GT118" s="472"/>
      <c r="GU118" s="472"/>
      <c r="GV118" s="472"/>
      <c r="GW118" s="472"/>
      <c r="GX118" s="472"/>
      <c r="GY118" s="472"/>
      <c r="GZ118" s="472"/>
      <c r="HA118" s="472"/>
      <c r="HB118" s="472"/>
      <c r="HC118" s="472"/>
      <c r="HD118" s="472"/>
      <c r="HE118" s="472"/>
      <c r="HF118" s="472"/>
      <c r="HG118" s="472"/>
      <c r="HH118" s="472"/>
      <c r="HI118" s="472"/>
      <c r="HJ118" s="472"/>
      <c r="HK118" s="472"/>
      <c r="HL118" s="472"/>
      <c r="HM118" s="472"/>
      <c r="HN118" s="472"/>
      <c r="HO118" s="472"/>
      <c r="HP118" s="472"/>
      <c r="HQ118" s="472"/>
      <c r="HR118" s="472"/>
      <c r="HS118" s="472"/>
      <c r="HT118" s="472"/>
      <c r="HU118" s="472"/>
      <c r="HV118" s="472"/>
      <c r="HW118" s="472"/>
      <c r="HX118" s="472"/>
      <c r="HY118" s="472"/>
      <c r="HZ118" s="472"/>
      <c r="IA118" s="472"/>
      <c r="IB118" s="472"/>
      <c r="IC118" s="472"/>
      <c r="ID118" s="472"/>
    </row>
    <row r="119" spans="1:238" ht="31.2" x14ac:dyDescent="0.3">
      <c r="A119" s="296" t="s">
        <v>1427</v>
      </c>
      <c r="B119" s="612">
        <v>2</v>
      </c>
      <c r="C119" s="612">
        <v>122</v>
      </c>
      <c r="D119" s="612">
        <v>5205</v>
      </c>
      <c r="E119" s="294">
        <f t="shared" si="13"/>
        <v>2185</v>
      </c>
      <c r="F119" s="294">
        <v>0</v>
      </c>
      <c r="G119" s="294">
        <v>0</v>
      </c>
      <c r="H119" s="294">
        <v>2185</v>
      </c>
      <c r="I119" s="294">
        <v>0</v>
      </c>
      <c r="J119" s="294">
        <v>0</v>
      </c>
      <c r="K119" s="294">
        <v>0</v>
      </c>
      <c r="L119" s="294">
        <v>0</v>
      </c>
      <c r="M119" s="294">
        <v>0</v>
      </c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  <c r="BP119" s="472"/>
      <c r="BQ119" s="472"/>
      <c r="BR119" s="472"/>
      <c r="BS119" s="472"/>
      <c r="BT119" s="472"/>
      <c r="BU119" s="472"/>
      <c r="BV119" s="472"/>
      <c r="BW119" s="472"/>
      <c r="BX119" s="472"/>
      <c r="BY119" s="472"/>
      <c r="BZ119" s="472"/>
      <c r="CA119" s="472"/>
      <c r="CB119" s="472"/>
      <c r="CC119" s="472"/>
      <c r="CD119" s="472"/>
      <c r="CE119" s="472"/>
      <c r="CF119" s="472"/>
      <c r="CG119" s="472"/>
      <c r="CH119" s="472"/>
      <c r="CI119" s="472"/>
      <c r="CJ119" s="472"/>
      <c r="CK119" s="472"/>
      <c r="CL119" s="472"/>
      <c r="CM119" s="472"/>
      <c r="CN119" s="472"/>
      <c r="CO119" s="472"/>
      <c r="CP119" s="472"/>
      <c r="CQ119" s="472"/>
      <c r="CR119" s="472"/>
      <c r="CS119" s="472"/>
      <c r="CT119" s="472"/>
      <c r="CU119" s="472"/>
      <c r="CV119" s="472"/>
      <c r="CW119" s="472"/>
      <c r="CX119" s="472"/>
      <c r="CY119" s="472"/>
      <c r="CZ119" s="472"/>
      <c r="DA119" s="472"/>
      <c r="DB119" s="472"/>
      <c r="DC119" s="472"/>
      <c r="DD119" s="472"/>
      <c r="DE119" s="472"/>
      <c r="DF119" s="472"/>
      <c r="DG119" s="472"/>
      <c r="DH119" s="472"/>
      <c r="DI119" s="472"/>
      <c r="DJ119" s="472"/>
      <c r="DK119" s="472"/>
      <c r="DL119" s="472"/>
      <c r="DM119" s="472"/>
      <c r="DN119" s="472"/>
      <c r="DO119" s="472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/>
      <c r="EE119" s="472"/>
      <c r="EF119" s="472"/>
      <c r="EG119" s="472"/>
      <c r="EH119" s="472"/>
      <c r="EI119" s="472"/>
      <c r="EJ119" s="472"/>
      <c r="EK119" s="472"/>
      <c r="EL119" s="472"/>
      <c r="EM119" s="472"/>
      <c r="EN119" s="472"/>
      <c r="EO119" s="472"/>
      <c r="EP119" s="472"/>
      <c r="EQ119" s="472"/>
      <c r="ER119" s="472"/>
      <c r="ES119" s="472"/>
      <c r="ET119" s="472"/>
      <c r="EU119" s="472"/>
      <c r="EV119" s="472"/>
      <c r="EW119" s="472"/>
      <c r="EX119" s="472"/>
      <c r="EY119" s="472"/>
      <c r="EZ119" s="472"/>
      <c r="FA119" s="472"/>
      <c r="FB119" s="472"/>
      <c r="FC119" s="472"/>
      <c r="FD119" s="472"/>
      <c r="FE119" s="472"/>
      <c r="FF119" s="472"/>
      <c r="FG119" s="472"/>
      <c r="FH119" s="472"/>
      <c r="FI119" s="472"/>
      <c r="FJ119" s="472"/>
      <c r="FK119" s="472"/>
      <c r="FL119" s="472"/>
      <c r="FM119" s="472"/>
      <c r="FN119" s="472"/>
      <c r="FO119" s="472"/>
      <c r="FP119" s="472"/>
      <c r="FQ119" s="472"/>
      <c r="FR119" s="472"/>
      <c r="FS119" s="472"/>
      <c r="FT119" s="472"/>
      <c r="FU119" s="472"/>
      <c r="FV119" s="472"/>
      <c r="FW119" s="472"/>
      <c r="FX119" s="472"/>
      <c r="FY119" s="472"/>
      <c r="FZ119" s="472"/>
      <c r="GA119" s="472"/>
      <c r="GB119" s="472"/>
      <c r="GC119" s="472"/>
      <c r="GD119" s="472"/>
      <c r="GE119" s="472"/>
      <c r="GF119" s="472"/>
      <c r="GG119" s="472"/>
      <c r="GH119" s="472"/>
      <c r="GI119" s="472"/>
      <c r="GJ119" s="472"/>
      <c r="GK119" s="472"/>
      <c r="GL119" s="472"/>
      <c r="GM119" s="472"/>
      <c r="GN119" s="472"/>
      <c r="GO119" s="472"/>
      <c r="GP119" s="472"/>
      <c r="GQ119" s="472"/>
      <c r="GR119" s="472"/>
      <c r="GS119" s="472"/>
      <c r="GT119" s="472"/>
      <c r="GU119" s="472"/>
      <c r="GV119" s="472"/>
      <c r="GW119" s="472"/>
      <c r="GX119" s="472"/>
      <c r="GY119" s="472"/>
      <c r="GZ119" s="472"/>
      <c r="HA119" s="472"/>
      <c r="HB119" s="472"/>
      <c r="HC119" s="472"/>
      <c r="HD119" s="472"/>
      <c r="HE119" s="472"/>
      <c r="HF119" s="472"/>
      <c r="HG119" s="472"/>
      <c r="HH119" s="472"/>
      <c r="HI119" s="472"/>
      <c r="HJ119" s="472"/>
      <c r="HK119" s="472"/>
      <c r="HL119" s="472"/>
      <c r="HM119" s="472"/>
      <c r="HN119" s="472"/>
      <c r="HO119" s="472"/>
      <c r="HP119" s="472"/>
      <c r="HQ119" s="472"/>
      <c r="HR119" s="472"/>
      <c r="HS119" s="472"/>
      <c r="HT119" s="472"/>
      <c r="HU119" s="472"/>
      <c r="HV119" s="472"/>
      <c r="HW119" s="472"/>
      <c r="HX119" s="472"/>
      <c r="HY119" s="472"/>
      <c r="HZ119" s="472"/>
      <c r="IA119" s="472"/>
      <c r="IB119" s="472"/>
      <c r="IC119" s="472"/>
      <c r="ID119" s="472"/>
    </row>
    <row r="120" spans="1:238" x14ac:dyDescent="0.3">
      <c r="A120" s="398" t="s">
        <v>1186</v>
      </c>
      <c r="B120" s="610"/>
      <c r="C120" s="610"/>
      <c r="D120" s="610"/>
      <c r="E120" s="292">
        <f t="shared" si="13"/>
        <v>148827</v>
      </c>
      <c r="F120" s="292">
        <f>SUM(F121,F126)</f>
        <v>0</v>
      </c>
      <c r="G120" s="292">
        <f t="shared" ref="G120:M120" si="32">SUM(G121,G126)</f>
        <v>0</v>
      </c>
      <c r="H120" s="292">
        <f t="shared" si="32"/>
        <v>24257</v>
      </c>
      <c r="I120" s="292">
        <f t="shared" si="32"/>
        <v>0</v>
      </c>
      <c r="J120" s="292">
        <f t="shared" si="32"/>
        <v>20000</v>
      </c>
      <c r="K120" s="292">
        <f t="shared" si="32"/>
        <v>0</v>
      </c>
      <c r="L120" s="292">
        <f t="shared" si="32"/>
        <v>0</v>
      </c>
      <c r="M120" s="292">
        <f t="shared" si="32"/>
        <v>104570</v>
      </c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472"/>
      <c r="FQ120" s="472"/>
      <c r="FR120" s="472"/>
      <c r="FS120" s="472"/>
      <c r="FT120" s="472"/>
      <c r="FU120" s="472"/>
      <c r="FV120" s="472"/>
      <c r="FW120" s="472"/>
      <c r="FX120" s="472"/>
      <c r="FY120" s="472"/>
      <c r="FZ120" s="472"/>
      <c r="GA120" s="472"/>
      <c r="GB120" s="472"/>
      <c r="GC120" s="472"/>
      <c r="GD120" s="472"/>
      <c r="GE120" s="472"/>
      <c r="GF120" s="472"/>
      <c r="GG120" s="472"/>
      <c r="GH120" s="472"/>
      <c r="GI120" s="472"/>
      <c r="GJ120" s="472"/>
      <c r="GK120" s="472"/>
      <c r="GL120" s="472"/>
      <c r="GM120" s="472"/>
      <c r="GN120" s="472"/>
      <c r="GO120" s="472"/>
      <c r="GP120" s="472"/>
      <c r="GQ120" s="472"/>
      <c r="GR120" s="472"/>
      <c r="GS120" s="472"/>
      <c r="GT120" s="472"/>
      <c r="GU120" s="472"/>
      <c r="GV120" s="472"/>
      <c r="GW120" s="472"/>
      <c r="GX120" s="472"/>
      <c r="GY120" s="472"/>
      <c r="GZ120" s="472"/>
      <c r="HA120" s="472"/>
      <c r="HB120" s="472"/>
      <c r="HC120" s="472"/>
      <c r="HD120" s="472"/>
      <c r="HE120" s="472"/>
      <c r="HF120" s="472"/>
      <c r="HG120" s="472"/>
      <c r="HH120" s="472"/>
      <c r="HI120" s="472"/>
      <c r="HJ120" s="472"/>
      <c r="HK120" s="472"/>
      <c r="HL120" s="472"/>
      <c r="HM120" s="472"/>
      <c r="HN120" s="472"/>
      <c r="HO120" s="472"/>
      <c r="HP120" s="472"/>
      <c r="HQ120" s="472"/>
      <c r="HR120" s="472"/>
      <c r="HS120" s="472"/>
      <c r="HT120" s="472"/>
      <c r="HU120" s="472"/>
      <c r="HV120" s="472"/>
      <c r="HW120" s="472"/>
      <c r="HX120" s="472"/>
      <c r="HY120" s="472"/>
      <c r="HZ120" s="472"/>
      <c r="IA120" s="472"/>
      <c r="IB120" s="472"/>
      <c r="IC120" s="472"/>
      <c r="ID120" s="472"/>
    </row>
    <row r="121" spans="1:238" ht="31.2" x14ac:dyDescent="0.3">
      <c r="A121" s="397" t="s">
        <v>1215</v>
      </c>
      <c r="B121" s="611"/>
      <c r="C121" s="611"/>
      <c r="D121" s="611"/>
      <c r="E121" s="292">
        <f t="shared" si="13"/>
        <v>44257</v>
      </c>
      <c r="F121" s="292">
        <f t="shared" ref="F121:M121" si="33">SUM(F122:F125)</f>
        <v>0</v>
      </c>
      <c r="G121" s="292">
        <f t="shared" si="33"/>
        <v>0</v>
      </c>
      <c r="H121" s="292">
        <f t="shared" si="33"/>
        <v>24257</v>
      </c>
      <c r="I121" s="292">
        <f t="shared" si="33"/>
        <v>0</v>
      </c>
      <c r="J121" s="292">
        <f t="shared" si="33"/>
        <v>20000</v>
      </c>
      <c r="K121" s="292">
        <f t="shared" si="33"/>
        <v>0</v>
      </c>
      <c r="L121" s="292">
        <f t="shared" si="33"/>
        <v>0</v>
      </c>
      <c r="M121" s="292">
        <f t="shared" si="33"/>
        <v>0</v>
      </c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Y121" s="472"/>
      <c r="Z121" s="472"/>
      <c r="AA121" s="472"/>
      <c r="AB121" s="472"/>
      <c r="AC121" s="472"/>
      <c r="AD121" s="472"/>
      <c r="AE121" s="472"/>
      <c r="AF121" s="472"/>
      <c r="AG121" s="472"/>
      <c r="AH121" s="472"/>
      <c r="AI121" s="472"/>
      <c r="AJ121" s="472"/>
      <c r="AK121" s="472"/>
      <c r="AL121" s="472"/>
      <c r="AM121" s="472"/>
      <c r="AN121" s="472"/>
      <c r="AO121" s="472"/>
      <c r="AP121" s="472"/>
      <c r="AQ121" s="472"/>
      <c r="AR121" s="472"/>
      <c r="AS121" s="472"/>
      <c r="AT121" s="472"/>
      <c r="AU121" s="472"/>
      <c r="AV121" s="472"/>
      <c r="AW121" s="472"/>
      <c r="AX121" s="472"/>
      <c r="AY121" s="472"/>
      <c r="AZ121" s="472"/>
      <c r="BA121" s="472"/>
      <c r="BB121" s="472"/>
      <c r="BC121" s="472"/>
      <c r="BD121" s="472"/>
      <c r="BE121" s="472"/>
      <c r="BF121" s="472"/>
      <c r="BG121" s="472"/>
      <c r="BH121" s="472"/>
      <c r="BI121" s="472"/>
      <c r="BJ121" s="472"/>
      <c r="BK121" s="472"/>
      <c r="BL121" s="472"/>
      <c r="BM121" s="472"/>
      <c r="BN121" s="472"/>
      <c r="BO121" s="472"/>
      <c r="BP121" s="472"/>
      <c r="BQ121" s="472"/>
      <c r="BR121" s="472"/>
      <c r="BS121" s="472"/>
      <c r="BT121" s="472"/>
      <c r="BU121" s="472"/>
      <c r="BV121" s="472"/>
      <c r="BW121" s="472"/>
      <c r="BX121" s="472"/>
      <c r="BY121" s="472"/>
      <c r="BZ121" s="472"/>
      <c r="CA121" s="472"/>
      <c r="CB121" s="472"/>
      <c r="CC121" s="472"/>
      <c r="CD121" s="472"/>
      <c r="CE121" s="472"/>
      <c r="CF121" s="472"/>
      <c r="CG121" s="472"/>
      <c r="CH121" s="472"/>
      <c r="CI121" s="472"/>
      <c r="CJ121" s="472"/>
      <c r="CK121" s="472"/>
      <c r="CL121" s="472"/>
      <c r="CM121" s="472"/>
      <c r="CN121" s="472"/>
      <c r="CO121" s="472"/>
      <c r="CP121" s="472"/>
      <c r="CQ121" s="472"/>
      <c r="CR121" s="472"/>
      <c r="CS121" s="472"/>
      <c r="CT121" s="472"/>
      <c r="CU121" s="472"/>
      <c r="CV121" s="472"/>
      <c r="CW121" s="472"/>
      <c r="CX121" s="472"/>
      <c r="CY121" s="472"/>
      <c r="CZ121" s="472"/>
      <c r="DA121" s="472"/>
      <c r="DB121" s="472"/>
      <c r="DC121" s="472"/>
      <c r="DD121" s="472"/>
      <c r="DE121" s="472"/>
      <c r="DF121" s="472"/>
      <c r="DG121" s="472"/>
      <c r="DH121" s="472"/>
      <c r="DI121" s="472"/>
      <c r="DJ121" s="472"/>
      <c r="DK121" s="472"/>
      <c r="DL121" s="472"/>
      <c r="DM121" s="472"/>
      <c r="DN121" s="472"/>
      <c r="DO121" s="472"/>
      <c r="DP121" s="472"/>
      <c r="DQ121" s="472"/>
      <c r="DR121" s="472"/>
      <c r="DS121" s="472"/>
      <c r="DT121" s="472"/>
      <c r="DU121" s="472"/>
      <c r="DV121" s="472"/>
      <c r="DW121" s="472"/>
      <c r="DX121" s="472"/>
      <c r="DY121" s="472"/>
      <c r="DZ121" s="472"/>
      <c r="EA121" s="472"/>
      <c r="EB121" s="472"/>
      <c r="EC121" s="472"/>
      <c r="ED121" s="472"/>
      <c r="EE121" s="472"/>
      <c r="EF121" s="472"/>
      <c r="EG121" s="472"/>
      <c r="EH121" s="472"/>
      <c r="EI121" s="472"/>
      <c r="EJ121" s="472"/>
      <c r="EK121" s="472"/>
      <c r="EL121" s="472"/>
      <c r="EM121" s="472"/>
      <c r="EN121" s="472"/>
      <c r="EO121" s="472"/>
      <c r="EP121" s="472"/>
      <c r="EQ121" s="472"/>
      <c r="ER121" s="472"/>
      <c r="ES121" s="472"/>
      <c r="ET121" s="472"/>
      <c r="EU121" s="472"/>
      <c r="EV121" s="472"/>
      <c r="EW121" s="472"/>
      <c r="EX121" s="472"/>
      <c r="EY121" s="472"/>
      <c r="EZ121" s="472"/>
      <c r="FA121" s="472"/>
      <c r="FB121" s="472"/>
      <c r="FC121" s="472"/>
      <c r="FD121" s="472"/>
      <c r="FE121" s="472"/>
      <c r="FF121" s="472"/>
      <c r="FG121" s="472"/>
      <c r="FH121" s="472"/>
      <c r="FI121" s="472"/>
      <c r="FJ121" s="472"/>
      <c r="FK121" s="472"/>
      <c r="FL121" s="472"/>
      <c r="FM121" s="472"/>
      <c r="FN121" s="472"/>
      <c r="FO121" s="472"/>
      <c r="FP121" s="472"/>
      <c r="FQ121" s="472"/>
      <c r="FR121" s="472"/>
      <c r="FS121" s="472"/>
      <c r="FT121" s="472"/>
      <c r="FU121" s="472"/>
      <c r="FV121" s="472"/>
      <c r="FW121" s="472"/>
      <c r="FX121" s="472"/>
      <c r="FY121" s="472"/>
      <c r="FZ121" s="472"/>
      <c r="GA121" s="472"/>
      <c r="GB121" s="472"/>
      <c r="GC121" s="472"/>
      <c r="GD121" s="472"/>
      <c r="GE121" s="472"/>
      <c r="GF121" s="472"/>
      <c r="GG121" s="472"/>
      <c r="GH121" s="472"/>
      <c r="GI121" s="472"/>
      <c r="GJ121" s="472"/>
      <c r="GK121" s="472"/>
      <c r="GL121" s="472"/>
      <c r="GM121" s="472"/>
      <c r="GN121" s="472"/>
      <c r="GO121" s="472"/>
      <c r="GP121" s="472"/>
      <c r="GQ121" s="472"/>
      <c r="GR121" s="472"/>
      <c r="GS121" s="472"/>
      <c r="GT121" s="472"/>
      <c r="GU121" s="472"/>
      <c r="GV121" s="472"/>
      <c r="GW121" s="472"/>
      <c r="GX121" s="472"/>
      <c r="GY121" s="472"/>
      <c r="GZ121" s="472"/>
      <c r="HA121" s="472"/>
      <c r="HB121" s="472"/>
      <c r="HC121" s="472"/>
      <c r="HD121" s="472"/>
      <c r="HE121" s="472"/>
      <c r="HF121" s="472"/>
      <c r="HG121" s="472"/>
      <c r="HH121" s="472"/>
      <c r="HI121" s="472"/>
      <c r="HJ121" s="472"/>
      <c r="HK121" s="472"/>
      <c r="HL121" s="472"/>
      <c r="HM121" s="472"/>
      <c r="HN121" s="472"/>
      <c r="HO121" s="472"/>
      <c r="HP121" s="472"/>
      <c r="HQ121" s="472"/>
      <c r="HR121" s="472"/>
      <c r="HS121" s="472"/>
      <c r="HT121" s="472"/>
      <c r="HU121" s="472"/>
      <c r="HV121" s="472"/>
      <c r="HW121" s="472"/>
      <c r="HX121" s="472"/>
      <c r="HY121" s="472"/>
      <c r="HZ121" s="472"/>
      <c r="IA121" s="472"/>
      <c r="IB121" s="472"/>
      <c r="IC121" s="472"/>
      <c r="ID121" s="472"/>
    </row>
    <row r="122" spans="1:238" x14ac:dyDescent="0.3">
      <c r="A122" s="305" t="s">
        <v>1217</v>
      </c>
      <c r="B122" s="612">
        <v>1</v>
      </c>
      <c r="C122" s="612">
        <v>239</v>
      </c>
      <c r="D122" s="612">
        <v>5203</v>
      </c>
      <c r="E122" s="294">
        <f t="shared" si="13"/>
        <v>20000</v>
      </c>
      <c r="F122" s="294">
        <v>0</v>
      </c>
      <c r="G122" s="294">
        <v>0</v>
      </c>
      <c r="H122" s="294">
        <v>0</v>
      </c>
      <c r="I122" s="294">
        <v>0</v>
      </c>
      <c r="J122" s="294">
        <v>20000</v>
      </c>
      <c r="K122" s="294">
        <v>0</v>
      </c>
      <c r="L122" s="294">
        <v>0</v>
      </c>
      <c r="M122" s="294">
        <v>0</v>
      </c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  <c r="BI122" s="472"/>
      <c r="BJ122" s="472"/>
      <c r="BK122" s="472"/>
      <c r="BL122" s="472"/>
      <c r="BM122" s="472"/>
      <c r="BN122" s="472"/>
      <c r="BO122" s="472"/>
      <c r="BP122" s="472"/>
      <c r="BQ122" s="472"/>
      <c r="BR122" s="472"/>
      <c r="BS122" s="472"/>
      <c r="BT122" s="472"/>
      <c r="BU122" s="472"/>
      <c r="BV122" s="472"/>
      <c r="BW122" s="472"/>
      <c r="BX122" s="472"/>
      <c r="BY122" s="472"/>
      <c r="BZ122" s="472"/>
      <c r="CA122" s="472"/>
      <c r="CB122" s="472"/>
      <c r="CC122" s="472"/>
      <c r="CD122" s="472"/>
      <c r="CE122" s="472"/>
      <c r="CF122" s="472"/>
      <c r="CG122" s="472"/>
      <c r="CH122" s="472"/>
      <c r="CI122" s="472"/>
      <c r="CJ122" s="472"/>
      <c r="CK122" s="472"/>
      <c r="CL122" s="472"/>
      <c r="CM122" s="472"/>
      <c r="CN122" s="472"/>
      <c r="CO122" s="472"/>
      <c r="CP122" s="472"/>
      <c r="CQ122" s="472"/>
      <c r="CR122" s="472"/>
      <c r="CS122" s="472"/>
      <c r="CT122" s="472"/>
      <c r="CU122" s="472"/>
      <c r="CV122" s="472"/>
      <c r="CW122" s="472"/>
      <c r="CX122" s="472"/>
      <c r="CY122" s="472"/>
      <c r="CZ122" s="472"/>
      <c r="DA122" s="472"/>
      <c r="DB122" s="472"/>
      <c r="DC122" s="472"/>
      <c r="DD122" s="472"/>
      <c r="DE122" s="472"/>
      <c r="DF122" s="472"/>
      <c r="DG122" s="472"/>
      <c r="DH122" s="472"/>
      <c r="DI122" s="472"/>
      <c r="DJ122" s="472"/>
      <c r="DK122" s="472"/>
      <c r="DL122" s="472"/>
      <c r="DM122" s="472"/>
      <c r="DN122" s="472"/>
      <c r="DO122" s="472"/>
      <c r="DP122" s="472"/>
      <c r="DQ122" s="472"/>
      <c r="DR122" s="472"/>
      <c r="DS122" s="472"/>
      <c r="DT122" s="472"/>
      <c r="DU122" s="472"/>
      <c r="DV122" s="472"/>
      <c r="DW122" s="472"/>
      <c r="DX122" s="472"/>
      <c r="DY122" s="472"/>
      <c r="DZ122" s="472"/>
      <c r="EA122" s="472"/>
      <c r="EB122" s="472"/>
      <c r="EC122" s="472"/>
      <c r="ED122" s="472"/>
      <c r="EE122" s="472"/>
      <c r="EF122" s="472"/>
      <c r="EG122" s="472"/>
      <c r="EH122" s="472"/>
      <c r="EI122" s="472"/>
      <c r="EJ122" s="472"/>
      <c r="EK122" s="472"/>
      <c r="EL122" s="472"/>
      <c r="EM122" s="472"/>
      <c r="EN122" s="472"/>
      <c r="EO122" s="472"/>
      <c r="EP122" s="472"/>
      <c r="EQ122" s="472"/>
      <c r="ER122" s="472"/>
      <c r="ES122" s="472"/>
      <c r="ET122" s="472"/>
      <c r="EU122" s="472"/>
      <c r="EV122" s="472"/>
      <c r="EW122" s="472"/>
      <c r="EX122" s="472"/>
      <c r="EY122" s="472"/>
      <c r="EZ122" s="472"/>
      <c r="FA122" s="472"/>
      <c r="FB122" s="472"/>
      <c r="FC122" s="472"/>
      <c r="FD122" s="472"/>
      <c r="FE122" s="472"/>
      <c r="FF122" s="472"/>
      <c r="FG122" s="472"/>
      <c r="FH122" s="472"/>
      <c r="FI122" s="472"/>
      <c r="FJ122" s="472"/>
      <c r="FK122" s="472"/>
      <c r="FL122" s="472"/>
      <c r="FM122" s="472"/>
      <c r="FN122" s="472"/>
      <c r="FO122" s="472"/>
      <c r="FP122" s="472"/>
      <c r="FQ122" s="472"/>
      <c r="FR122" s="472"/>
      <c r="FS122" s="472"/>
      <c r="FT122" s="472"/>
      <c r="FU122" s="472"/>
      <c r="FV122" s="472"/>
      <c r="FW122" s="472"/>
      <c r="FX122" s="472"/>
      <c r="FY122" s="472"/>
      <c r="FZ122" s="472"/>
      <c r="GA122" s="472"/>
      <c r="GB122" s="472"/>
      <c r="GC122" s="472"/>
      <c r="GD122" s="472"/>
      <c r="GE122" s="472"/>
      <c r="GF122" s="472"/>
      <c r="GG122" s="472"/>
      <c r="GH122" s="472"/>
      <c r="GI122" s="472"/>
      <c r="GJ122" s="472"/>
      <c r="GK122" s="472"/>
      <c r="GL122" s="472"/>
      <c r="GM122" s="472"/>
      <c r="GN122" s="472"/>
      <c r="GO122" s="472"/>
      <c r="GP122" s="472"/>
      <c r="GQ122" s="472"/>
      <c r="GR122" s="472"/>
      <c r="GS122" s="472"/>
      <c r="GT122" s="472"/>
      <c r="GU122" s="472"/>
      <c r="GV122" s="472"/>
      <c r="GW122" s="472"/>
      <c r="GX122" s="472"/>
      <c r="GY122" s="472"/>
      <c r="GZ122" s="472"/>
      <c r="HA122" s="472"/>
      <c r="HB122" s="472"/>
      <c r="HC122" s="472"/>
      <c r="HD122" s="472"/>
      <c r="HE122" s="472"/>
      <c r="HF122" s="472"/>
      <c r="HG122" s="472"/>
      <c r="HH122" s="472"/>
      <c r="HI122" s="472"/>
      <c r="HJ122" s="472"/>
      <c r="HK122" s="472"/>
      <c r="HL122" s="472"/>
      <c r="HM122" s="472"/>
      <c r="HN122" s="472"/>
      <c r="HO122" s="472"/>
      <c r="HP122" s="472"/>
      <c r="HQ122" s="472"/>
      <c r="HR122" s="472"/>
      <c r="HS122" s="472"/>
      <c r="HT122" s="472"/>
      <c r="HU122" s="472"/>
      <c r="HV122" s="472"/>
      <c r="HW122" s="472"/>
      <c r="HX122" s="472"/>
      <c r="HY122" s="472"/>
      <c r="HZ122" s="472"/>
      <c r="IA122" s="472"/>
      <c r="IB122" s="472"/>
      <c r="IC122" s="472"/>
      <c r="ID122" s="472"/>
    </row>
    <row r="123" spans="1:238" ht="31.2" x14ac:dyDescent="0.3">
      <c r="A123" s="305" t="s">
        <v>1428</v>
      </c>
      <c r="B123" s="612">
        <v>3</v>
      </c>
      <c r="C123" s="612">
        <v>239</v>
      </c>
      <c r="D123" s="612">
        <v>5203</v>
      </c>
      <c r="E123" s="294">
        <f t="shared" si="13"/>
        <v>18000</v>
      </c>
      <c r="F123" s="294">
        <v>0</v>
      </c>
      <c r="G123" s="294">
        <v>0</v>
      </c>
      <c r="H123" s="294">
        <v>18000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  <c r="AH123" s="472"/>
      <c r="AI123" s="472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  <c r="BI123" s="472"/>
      <c r="BJ123" s="472"/>
      <c r="BK123" s="472"/>
      <c r="BL123" s="472"/>
      <c r="BM123" s="472"/>
      <c r="BN123" s="472"/>
      <c r="BO123" s="472"/>
      <c r="BP123" s="472"/>
      <c r="BQ123" s="472"/>
      <c r="BR123" s="472"/>
      <c r="BS123" s="472"/>
      <c r="BT123" s="472"/>
      <c r="BU123" s="472"/>
      <c r="BV123" s="472"/>
      <c r="BW123" s="472"/>
      <c r="BX123" s="472"/>
      <c r="BY123" s="472"/>
      <c r="BZ123" s="472"/>
      <c r="CA123" s="472"/>
      <c r="CB123" s="472"/>
      <c r="CC123" s="472"/>
      <c r="CD123" s="472"/>
      <c r="CE123" s="472"/>
      <c r="CF123" s="472"/>
      <c r="CG123" s="472"/>
      <c r="CH123" s="472"/>
      <c r="CI123" s="472"/>
      <c r="CJ123" s="472"/>
      <c r="CK123" s="472"/>
      <c r="CL123" s="472"/>
      <c r="CM123" s="472"/>
      <c r="CN123" s="472"/>
      <c r="CO123" s="472"/>
      <c r="CP123" s="472"/>
      <c r="CQ123" s="472"/>
      <c r="CR123" s="472"/>
      <c r="CS123" s="472"/>
      <c r="CT123" s="472"/>
      <c r="CU123" s="472"/>
      <c r="CV123" s="472"/>
      <c r="CW123" s="472"/>
      <c r="CX123" s="472"/>
      <c r="CY123" s="472"/>
      <c r="CZ123" s="472"/>
      <c r="DA123" s="472"/>
      <c r="DB123" s="472"/>
      <c r="DC123" s="472"/>
      <c r="DD123" s="472"/>
      <c r="DE123" s="472"/>
      <c r="DF123" s="472"/>
      <c r="DG123" s="472"/>
      <c r="DH123" s="472"/>
      <c r="DI123" s="472"/>
      <c r="DJ123" s="472"/>
      <c r="DK123" s="472"/>
      <c r="DL123" s="472"/>
      <c r="DM123" s="472"/>
      <c r="DN123" s="472"/>
      <c r="DO123" s="472"/>
      <c r="DP123" s="472"/>
      <c r="DQ123" s="472"/>
      <c r="DR123" s="472"/>
      <c r="DS123" s="472"/>
      <c r="DT123" s="472"/>
      <c r="DU123" s="472"/>
      <c r="DV123" s="472"/>
      <c r="DW123" s="472"/>
      <c r="DX123" s="472"/>
      <c r="DY123" s="472"/>
      <c r="DZ123" s="472"/>
      <c r="EA123" s="472"/>
      <c r="EB123" s="472"/>
      <c r="EC123" s="472"/>
      <c r="ED123" s="472"/>
      <c r="EE123" s="472"/>
      <c r="EF123" s="472"/>
      <c r="EG123" s="472"/>
      <c r="EH123" s="472"/>
      <c r="EI123" s="472"/>
      <c r="EJ123" s="472"/>
      <c r="EK123" s="472"/>
      <c r="EL123" s="472"/>
      <c r="EM123" s="472"/>
      <c r="EN123" s="472"/>
      <c r="EO123" s="472"/>
      <c r="EP123" s="472"/>
      <c r="EQ123" s="472"/>
      <c r="ER123" s="472"/>
      <c r="ES123" s="472"/>
      <c r="ET123" s="472"/>
      <c r="EU123" s="472"/>
      <c r="EV123" s="472"/>
      <c r="EW123" s="472"/>
      <c r="EX123" s="472"/>
      <c r="EY123" s="472"/>
      <c r="EZ123" s="472"/>
      <c r="FA123" s="472"/>
      <c r="FB123" s="472"/>
      <c r="FC123" s="472"/>
      <c r="FD123" s="472"/>
      <c r="FE123" s="472"/>
      <c r="FF123" s="472"/>
      <c r="FG123" s="472"/>
      <c r="FH123" s="472"/>
      <c r="FI123" s="472"/>
      <c r="FJ123" s="472"/>
      <c r="FK123" s="472"/>
      <c r="FL123" s="472"/>
      <c r="FM123" s="472"/>
      <c r="FN123" s="472"/>
      <c r="FO123" s="472"/>
      <c r="FP123" s="472"/>
      <c r="FQ123" s="472"/>
      <c r="FR123" s="472"/>
      <c r="FS123" s="472"/>
      <c r="FT123" s="472"/>
      <c r="FU123" s="472"/>
      <c r="FV123" s="472"/>
      <c r="FW123" s="472"/>
      <c r="FX123" s="472"/>
      <c r="FY123" s="472"/>
      <c r="FZ123" s="472"/>
      <c r="GA123" s="472"/>
      <c r="GB123" s="472"/>
      <c r="GC123" s="472"/>
      <c r="GD123" s="472"/>
      <c r="GE123" s="472"/>
      <c r="GF123" s="472"/>
      <c r="GG123" s="472"/>
      <c r="GH123" s="472"/>
      <c r="GI123" s="472"/>
      <c r="GJ123" s="472"/>
      <c r="GK123" s="472"/>
      <c r="GL123" s="472"/>
      <c r="GM123" s="472"/>
      <c r="GN123" s="472"/>
      <c r="GO123" s="472"/>
      <c r="GP123" s="472"/>
      <c r="GQ123" s="472"/>
      <c r="GR123" s="472"/>
      <c r="GS123" s="472"/>
      <c r="GT123" s="472"/>
      <c r="GU123" s="472"/>
      <c r="GV123" s="472"/>
      <c r="GW123" s="472"/>
      <c r="GX123" s="472"/>
      <c r="GY123" s="472"/>
      <c r="GZ123" s="472"/>
      <c r="HA123" s="472"/>
      <c r="HB123" s="472"/>
      <c r="HC123" s="472"/>
      <c r="HD123" s="472"/>
      <c r="HE123" s="472"/>
      <c r="HF123" s="472"/>
      <c r="HG123" s="472"/>
      <c r="HH123" s="472"/>
      <c r="HI123" s="472"/>
      <c r="HJ123" s="472"/>
      <c r="HK123" s="472"/>
      <c r="HL123" s="472"/>
      <c r="HM123" s="472"/>
      <c r="HN123" s="472"/>
      <c r="HO123" s="472"/>
      <c r="HP123" s="472"/>
      <c r="HQ123" s="472"/>
      <c r="HR123" s="472"/>
      <c r="HS123" s="472"/>
      <c r="HT123" s="472"/>
      <c r="HU123" s="472"/>
      <c r="HV123" s="472"/>
      <c r="HW123" s="472"/>
      <c r="HX123" s="472"/>
      <c r="HY123" s="472"/>
      <c r="HZ123" s="472"/>
      <c r="IA123" s="472"/>
      <c r="IB123" s="472"/>
      <c r="IC123" s="472"/>
      <c r="ID123" s="472"/>
    </row>
    <row r="124" spans="1:238" ht="31.2" x14ac:dyDescent="0.3">
      <c r="A124" s="303" t="s">
        <v>1429</v>
      </c>
      <c r="B124" s="613">
        <v>3</v>
      </c>
      <c r="C124" s="613">
        <v>239</v>
      </c>
      <c r="D124" s="614">
        <v>5203</v>
      </c>
      <c r="E124" s="294">
        <f t="shared" si="13"/>
        <v>2778</v>
      </c>
      <c r="F124" s="294">
        <v>0</v>
      </c>
      <c r="G124" s="294">
        <v>0</v>
      </c>
      <c r="H124" s="294">
        <v>2778</v>
      </c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2"/>
      <c r="BY124" s="472"/>
      <c r="BZ124" s="472"/>
      <c r="CA124" s="472"/>
      <c r="CB124" s="472"/>
      <c r="CC124" s="472"/>
      <c r="CD124" s="472"/>
      <c r="CE124" s="472"/>
      <c r="CF124" s="472"/>
      <c r="CG124" s="472"/>
      <c r="CH124" s="472"/>
      <c r="CI124" s="472"/>
      <c r="CJ124" s="472"/>
      <c r="CK124" s="472"/>
      <c r="CL124" s="472"/>
      <c r="CM124" s="472"/>
      <c r="CN124" s="472"/>
      <c r="CO124" s="472"/>
      <c r="CP124" s="472"/>
      <c r="CQ124" s="472"/>
      <c r="CR124" s="472"/>
      <c r="CS124" s="472"/>
      <c r="CT124" s="472"/>
      <c r="CU124" s="472"/>
      <c r="CV124" s="472"/>
      <c r="CW124" s="472"/>
      <c r="CX124" s="472"/>
      <c r="CY124" s="472"/>
      <c r="CZ124" s="472"/>
      <c r="DA124" s="472"/>
      <c r="DB124" s="472"/>
      <c r="DC124" s="472"/>
      <c r="DD124" s="472"/>
      <c r="DE124" s="472"/>
      <c r="DF124" s="472"/>
      <c r="DG124" s="472"/>
      <c r="DH124" s="472"/>
      <c r="DI124" s="472"/>
      <c r="DJ124" s="472"/>
      <c r="DK124" s="472"/>
      <c r="DL124" s="472"/>
      <c r="DM124" s="472"/>
      <c r="DN124" s="472"/>
      <c r="DO124" s="472"/>
      <c r="DP124" s="472"/>
      <c r="DQ124" s="472"/>
      <c r="DR124" s="472"/>
      <c r="DS124" s="472"/>
      <c r="DT124" s="472"/>
      <c r="DU124" s="472"/>
      <c r="DV124" s="472"/>
      <c r="DW124" s="472"/>
      <c r="DX124" s="472"/>
      <c r="DY124" s="472"/>
      <c r="DZ124" s="472"/>
      <c r="EA124" s="472"/>
      <c r="EB124" s="472"/>
      <c r="EC124" s="472"/>
      <c r="ED124" s="472"/>
      <c r="EE124" s="472"/>
      <c r="EF124" s="472"/>
      <c r="EG124" s="472"/>
      <c r="EH124" s="472"/>
      <c r="EI124" s="472"/>
      <c r="EJ124" s="472"/>
      <c r="EK124" s="472"/>
      <c r="EL124" s="472"/>
      <c r="EM124" s="472"/>
      <c r="EN124" s="472"/>
      <c r="EO124" s="472"/>
      <c r="EP124" s="472"/>
      <c r="EQ124" s="472"/>
      <c r="ER124" s="472"/>
      <c r="ES124" s="472"/>
      <c r="ET124" s="472"/>
      <c r="EU124" s="472"/>
      <c r="EV124" s="472"/>
      <c r="EW124" s="472"/>
      <c r="EX124" s="472"/>
      <c r="EY124" s="472"/>
      <c r="EZ124" s="472"/>
      <c r="FA124" s="472"/>
      <c r="FB124" s="472"/>
      <c r="FC124" s="472"/>
      <c r="FD124" s="472"/>
      <c r="FE124" s="472"/>
      <c r="FF124" s="472"/>
      <c r="FG124" s="472"/>
      <c r="FH124" s="472"/>
      <c r="FI124" s="472"/>
      <c r="FJ124" s="472"/>
      <c r="FK124" s="472"/>
      <c r="FL124" s="472"/>
      <c r="FM124" s="472"/>
      <c r="FN124" s="472"/>
      <c r="FO124" s="472"/>
      <c r="FP124" s="472"/>
      <c r="FQ124" s="472"/>
      <c r="FR124" s="472"/>
      <c r="FS124" s="472"/>
      <c r="FT124" s="472"/>
      <c r="FU124" s="472"/>
      <c r="FV124" s="472"/>
      <c r="FW124" s="472"/>
      <c r="FX124" s="472"/>
      <c r="FY124" s="472"/>
      <c r="FZ124" s="472"/>
      <c r="GA124" s="472"/>
      <c r="GB124" s="472"/>
      <c r="GC124" s="472"/>
      <c r="GD124" s="472"/>
      <c r="GE124" s="472"/>
      <c r="GF124" s="472"/>
      <c r="GG124" s="472"/>
      <c r="GH124" s="472"/>
      <c r="GI124" s="472"/>
      <c r="GJ124" s="472"/>
      <c r="GK124" s="472"/>
      <c r="GL124" s="472"/>
      <c r="GM124" s="472"/>
      <c r="GN124" s="472"/>
      <c r="GO124" s="472"/>
      <c r="GP124" s="472"/>
      <c r="GQ124" s="472"/>
      <c r="GR124" s="472"/>
      <c r="GS124" s="472"/>
      <c r="GT124" s="472"/>
      <c r="GU124" s="472"/>
      <c r="GV124" s="472"/>
      <c r="GW124" s="472"/>
      <c r="GX124" s="472"/>
      <c r="GY124" s="472"/>
      <c r="GZ124" s="472"/>
      <c r="HA124" s="472"/>
      <c r="HB124" s="472"/>
      <c r="HC124" s="472"/>
      <c r="HD124" s="472"/>
      <c r="HE124" s="472"/>
      <c r="HF124" s="472"/>
      <c r="HG124" s="472"/>
      <c r="HH124" s="472"/>
      <c r="HI124" s="472"/>
      <c r="HJ124" s="472"/>
      <c r="HK124" s="472"/>
      <c r="HL124" s="472"/>
      <c r="HM124" s="472"/>
      <c r="HN124" s="472"/>
      <c r="HO124" s="472"/>
      <c r="HP124" s="472"/>
      <c r="HQ124" s="472"/>
      <c r="HR124" s="472"/>
      <c r="HS124" s="472"/>
      <c r="HT124" s="472"/>
      <c r="HU124" s="472"/>
      <c r="HV124" s="472"/>
      <c r="HW124" s="472"/>
      <c r="HX124" s="472"/>
      <c r="HY124" s="472"/>
      <c r="HZ124" s="472"/>
      <c r="IA124" s="472"/>
      <c r="IB124" s="472"/>
      <c r="IC124" s="472"/>
      <c r="ID124" s="472"/>
    </row>
    <row r="125" spans="1:238" ht="46.8" x14ac:dyDescent="0.3">
      <c r="A125" s="303" t="s">
        <v>1430</v>
      </c>
      <c r="B125" s="613">
        <v>3</v>
      </c>
      <c r="C125" s="613">
        <v>239</v>
      </c>
      <c r="D125" s="614">
        <v>5203</v>
      </c>
      <c r="E125" s="294">
        <f t="shared" si="13"/>
        <v>3479</v>
      </c>
      <c r="F125" s="294">
        <v>0</v>
      </c>
      <c r="G125" s="294">
        <v>0</v>
      </c>
      <c r="H125" s="294">
        <v>3479</v>
      </c>
      <c r="I125" s="294">
        <v>0</v>
      </c>
      <c r="J125" s="294">
        <v>0</v>
      </c>
      <c r="K125" s="294">
        <v>0</v>
      </c>
      <c r="L125" s="294">
        <v>0</v>
      </c>
      <c r="M125" s="294">
        <v>0</v>
      </c>
      <c r="N125" s="472"/>
      <c r="O125" s="472"/>
      <c r="P125" s="472"/>
      <c r="Q125" s="472"/>
      <c r="R125" s="472"/>
      <c r="S125" s="472"/>
      <c r="T125" s="472"/>
      <c r="U125" s="472"/>
      <c r="V125" s="472"/>
      <c r="W125" s="472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  <c r="BZ125" s="472"/>
      <c r="CA125" s="472"/>
      <c r="CB125" s="472"/>
      <c r="CC125" s="472"/>
      <c r="CD125" s="472"/>
      <c r="CE125" s="472"/>
      <c r="CF125" s="472"/>
      <c r="CG125" s="472"/>
      <c r="CH125" s="472"/>
      <c r="CI125" s="472"/>
      <c r="CJ125" s="472"/>
      <c r="CK125" s="472"/>
      <c r="CL125" s="472"/>
      <c r="CM125" s="472"/>
      <c r="CN125" s="472"/>
      <c r="CO125" s="472"/>
      <c r="CP125" s="472"/>
      <c r="CQ125" s="472"/>
      <c r="CR125" s="472"/>
      <c r="CS125" s="472"/>
      <c r="CT125" s="472"/>
      <c r="CU125" s="472"/>
      <c r="CV125" s="472"/>
      <c r="CW125" s="472"/>
      <c r="CX125" s="472"/>
      <c r="CY125" s="472"/>
      <c r="CZ125" s="472"/>
      <c r="DA125" s="472"/>
      <c r="DB125" s="472"/>
      <c r="DC125" s="472"/>
      <c r="DD125" s="472"/>
      <c r="DE125" s="472"/>
      <c r="DF125" s="472"/>
      <c r="DG125" s="472"/>
      <c r="DH125" s="472"/>
      <c r="DI125" s="472"/>
      <c r="DJ125" s="472"/>
      <c r="DK125" s="472"/>
      <c r="DL125" s="472"/>
      <c r="DM125" s="472"/>
      <c r="DN125" s="472"/>
      <c r="DO125" s="472"/>
      <c r="DP125" s="472"/>
      <c r="DQ125" s="472"/>
      <c r="DR125" s="472"/>
      <c r="DS125" s="472"/>
      <c r="DT125" s="472"/>
      <c r="DU125" s="472"/>
      <c r="DV125" s="472"/>
      <c r="DW125" s="472"/>
      <c r="DX125" s="472"/>
      <c r="DY125" s="472"/>
      <c r="DZ125" s="472"/>
      <c r="EA125" s="472"/>
      <c r="EB125" s="472"/>
      <c r="EC125" s="472"/>
      <c r="ED125" s="472"/>
      <c r="EE125" s="472"/>
      <c r="EF125" s="472"/>
      <c r="EG125" s="472"/>
      <c r="EH125" s="472"/>
      <c r="EI125" s="472"/>
      <c r="EJ125" s="472"/>
      <c r="EK125" s="472"/>
      <c r="EL125" s="472"/>
      <c r="EM125" s="472"/>
      <c r="EN125" s="472"/>
      <c r="EO125" s="472"/>
      <c r="EP125" s="472"/>
      <c r="EQ125" s="472"/>
      <c r="ER125" s="472"/>
      <c r="ES125" s="472"/>
      <c r="ET125" s="472"/>
      <c r="EU125" s="472"/>
      <c r="EV125" s="472"/>
      <c r="EW125" s="472"/>
      <c r="EX125" s="472"/>
      <c r="EY125" s="472"/>
      <c r="EZ125" s="472"/>
      <c r="FA125" s="472"/>
      <c r="FB125" s="472"/>
      <c r="FC125" s="472"/>
      <c r="FD125" s="472"/>
      <c r="FE125" s="472"/>
      <c r="FF125" s="472"/>
      <c r="FG125" s="472"/>
      <c r="FH125" s="472"/>
      <c r="FI125" s="472"/>
      <c r="FJ125" s="472"/>
      <c r="FK125" s="472"/>
      <c r="FL125" s="472"/>
      <c r="FM125" s="472"/>
      <c r="FN125" s="472"/>
      <c r="FO125" s="472"/>
      <c r="FP125" s="472"/>
      <c r="FQ125" s="472"/>
      <c r="FR125" s="472"/>
      <c r="FS125" s="472"/>
      <c r="FT125" s="472"/>
      <c r="FU125" s="472"/>
      <c r="FV125" s="472"/>
      <c r="FW125" s="472"/>
      <c r="FX125" s="472"/>
      <c r="FY125" s="472"/>
      <c r="FZ125" s="472"/>
      <c r="GA125" s="472"/>
      <c r="GB125" s="472"/>
      <c r="GC125" s="472"/>
      <c r="GD125" s="472"/>
      <c r="GE125" s="472"/>
      <c r="GF125" s="472"/>
      <c r="GG125" s="472"/>
      <c r="GH125" s="472"/>
      <c r="GI125" s="472"/>
      <c r="GJ125" s="472"/>
      <c r="GK125" s="472"/>
      <c r="GL125" s="472"/>
      <c r="GM125" s="472"/>
      <c r="GN125" s="472"/>
      <c r="GO125" s="472"/>
      <c r="GP125" s="472"/>
      <c r="GQ125" s="472"/>
      <c r="GR125" s="472"/>
      <c r="GS125" s="472"/>
      <c r="GT125" s="472"/>
      <c r="GU125" s="472"/>
      <c r="GV125" s="472"/>
      <c r="GW125" s="472"/>
      <c r="GX125" s="472"/>
      <c r="GY125" s="472"/>
      <c r="GZ125" s="472"/>
      <c r="HA125" s="472"/>
      <c r="HB125" s="472"/>
      <c r="HC125" s="472"/>
      <c r="HD125" s="472"/>
      <c r="HE125" s="472"/>
      <c r="HF125" s="472"/>
      <c r="HG125" s="472"/>
      <c r="HH125" s="472"/>
      <c r="HI125" s="472"/>
      <c r="HJ125" s="472"/>
      <c r="HK125" s="472"/>
      <c r="HL125" s="472"/>
      <c r="HM125" s="472"/>
      <c r="HN125" s="472"/>
      <c r="HO125" s="472"/>
      <c r="HP125" s="472"/>
      <c r="HQ125" s="472"/>
      <c r="HR125" s="472"/>
      <c r="HS125" s="472"/>
      <c r="HT125" s="472"/>
      <c r="HU125" s="472"/>
      <c r="HV125" s="472"/>
      <c r="HW125" s="472"/>
      <c r="HX125" s="472"/>
      <c r="HY125" s="472"/>
      <c r="HZ125" s="472"/>
      <c r="IA125" s="472"/>
      <c r="IB125" s="472"/>
      <c r="IC125" s="472"/>
      <c r="ID125" s="472"/>
    </row>
    <row r="126" spans="1:238" x14ac:dyDescent="0.3">
      <c r="A126" s="397" t="s">
        <v>1224</v>
      </c>
      <c r="B126" s="611"/>
      <c r="C126" s="611"/>
      <c r="D126" s="611"/>
      <c r="E126" s="291">
        <f t="shared" si="13"/>
        <v>104570</v>
      </c>
      <c r="F126" s="291">
        <f t="shared" ref="F126:M126" si="34">SUM(F127:F127)</f>
        <v>0</v>
      </c>
      <c r="G126" s="291">
        <f t="shared" si="34"/>
        <v>0</v>
      </c>
      <c r="H126" s="291">
        <f t="shared" si="34"/>
        <v>0</v>
      </c>
      <c r="I126" s="291">
        <f t="shared" si="34"/>
        <v>0</v>
      </c>
      <c r="J126" s="291">
        <f t="shared" si="34"/>
        <v>0</v>
      </c>
      <c r="K126" s="291">
        <f t="shared" si="34"/>
        <v>0</v>
      </c>
      <c r="L126" s="291">
        <f t="shared" si="34"/>
        <v>0</v>
      </c>
      <c r="M126" s="291">
        <f t="shared" si="34"/>
        <v>104570</v>
      </c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472"/>
      <c r="FQ126" s="472"/>
      <c r="FR126" s="472"/>
      <c r="FS126" s="472"/>
      <c r="FT126" s="472"/>
      <c r="FU126" s="472"/>
      <c r="FV126" s="472"/>
      <c r="FW126" s="472"/>
      <c r="FX126" s="472"/>
      <c r="FY126" s="472"/>
      <c r="FZ126" s="472"/>
      <c r="GA126" s="472"/>
      <c r="GB126" s="472"/>
      <c r="GC126" s="472"/>
      <c r="GD126" s="472"/>
      <c r="GE126" s="472"/>
      <c r="GF126" s="472"/>
      <c r="GG126" s="472"/>
      <c r="GH126" s="472"/>
      <c r="GI126" s="472"/>
      <c r="GJ126" s="472"/>
      <c r="GK126" s="472"/>
      <c r="GL126" s="472"/>
      <c r="GM126" s="472"/>
      <c r="GN126" s="472"/>
      <c r="GO126" s="472"/>
      <c r="GP126" s="472"/>
      <c r="GQ126" s="472"/>
      <c r="GR126" s="472"/>
      <c r="GS126" s="472"/>
      <c r="GT126" s="472"/>
      <c r="GU126" s="472"/>
      <c r="GV126" s="472"/>
      <c r="GW126" s="472"/>
      <c r="GX126" s="472"/>
      <c r="GY126" s="472"/>
      <c r="GZ126" s="472"/>
      <c r="HA126" s="472"/>
      <c r="HB126" s="472"/>
      <c r="HC126" s="472"/>
      <c r="HD126" s="472"/>
      <c r="HE126" s="472"/>
      <c r="HF126" s="472"/>
      <c r="HG126" s="472"/>
      <c r="HH126" s="472"/>
      <c r="HI126" s="472"/>
      <c r="HJ126" s="472"/>
      <c r="HK126" s="472"/>
      <c r="HL126" s="472"/>
      <c r="HM126" s="472"/>
      <c r="HN126" s="472"/>
      <c r="HO126" s="472"/>
      <c r="HP126" s="472"/>
      <c r="HQ126" s="472"/>
      <c r="HR126" s="472"/>
      <c r="HS126" s="472"/>
      <c r="HT126" s="472"/>
      <c r="HU126" s="472"/>
      <c r="HV126" s="472"/>
      <c r="HW126" s="472"/>
      <c r="HX126" s="472"/>
      <c r="HY126" s="472"/>
      <c r="HZ126" s="472"/>
      <c r="IA126" s="472"/>
      <c r="IB126" s="472"/>
      <c r="IC126" s="472"/>
      <c r="ID126" s="472"/>
    </row>
    <row r="127" spans="1:238" ht="31.2" x14ac:dyDescent="0.3">
      <c r="A127" s="296" t="s">
        <v>1431</v>
      </c>
      <c r="B127" s="612"/>
      <c r="C127" s="612"/>
      <c r="D127" s="613"/>
      <c r="E127" s="294">
        <f t="shared" si="13"/>
        <v>104570</v>
      </c>
      <c r="F127" s="294">
        <v>0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f>45990+29290+29290</f>
        <v>104570</v>
      </c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72"/>
      <c r="AD127" s="472"/>
      <c r="AE127" s="472"/>
      <c r="AF127" s="472"/>
      <c r="AG127" s="472"/>
      <c r="AH127" s="472"/>
      <c r="AI127" s="472"/>
      <c r="AJ127" s="472"/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472"/>
      <c r="AW127" s="472"/>
      <c r="AX127" s="472"/>
      <c r="AY127" s="472"/>
      <c r="AZ127" s="472"/>
      <c r="BA127" s="472"/>
      <c r="BB127" s="472"/>
      <c r="BC127" s="472"/>
      <c r="BD127" s="472"/>
      <c r="BE127" s="472"/>
      <c r="BF127" s="472"/>
      <c r="BG127" s="472"/>
      <c r="BH127" s="472"/>
      <c r="BI127" s="472"/>
      <c r="BJ127" s="472"/>
      <c r="BK127" s="472"/>
      <c r="BL127" s="472"/>
      <c r="BM127" s="472"/>
      <c r="BN127" s="472"/>
      <c r="BO127" s="472"/>
      <c r="BP127" s="472"/>
      <c r="BQ127" s="472"/>
      <c r="BR127" s="472"/>
      <c r="BS127" s="472"/>
      <c r="BT127" s="472"/>
      <c r="BU127" s="472"/>
      <c r="BV127" s="472"/>
      <c r="BW127" s="472"/>
      <c r="BX127" s="472"/>
      <c r="BY127" s="472"/>
      <c r="BZ127" s="472"/>
      <c r="CA127" s="472"/>
      <c r="CB127" s="472"/>
      <c r="CC127" s="472"/>
      <c r="CD127" s="472"/>
      <c r="CE127" s="472"/>
      <c r="CF127" s="472"/>
      <c r="CG127" s="472"/>
      <c r="CH127" s="472"/>
      <c r="CI127" s="472"/>
      <c r="CJ127" s="472"/>
      <c r="CK127" s="472"/>
      <c r="CL127" s="472"/>
      <c r="CM127" s="472"/>
      <c r="CN127" s="472"/>
      <c r="CO127" s="472"/>
      <c r="CP127" s="472"/>
      <c r="CQ127" s="472"/>
      <c r="CR127" s="472"/>
      <c r="CS127" s="472"/>
      <c r="CT127" s="472"/>
      <c r="CU127" s="472"/>
      <c r="CV127" s="472"/>
      <c r="CW127" s="472"/>
      <c r="CX127" s="472"/>
      <c r="CY127" s="472"/>
      <c r="CZ127" s="472"/>
      <c r="DA127" s="472"/>
      <c r="DB127" s="472"/>
      <c r="DC127" s="472"/>
      <c r="DD127" s="472"/>
      <c r="DE127" s="472"/>
      <c r="DF127" s="472"/>
      <c r="DG127" s="472"/>
      <c r="DH127" s="472"/>
      <c r="DI127" s="472"/>
      <c r="DJ127" s="472"/>
      <c r="DK127" s="472"/>
      <c r="DL127" s="472"/>
      <c r="DM127" s="472"/>
      <c r="DN127" s="472"/>
      <c r="DO127" s="472"/>
      <c r="DP127" s="472"/>
      <c r="DQ127" s="472"/>
      <c r="DR127" s="472"/>
      <c r="DS127" s="472"/>
      <c r="DT127" s="472"/>
      <c r="DU127" s="472"/>
      <c r="DV127" s="472"/>
      <c r="DW127" s="472"/>
      <c r="DX127" s="472"/>
      <c r="DY127" s="472"/>
      <c r="DZ127" s="472"/>
      <c r="EA127" s="472"/>
      <c r="EB127" s="472"/>
      <c r="EC127" s="472"/>
      <c r="ED127" s="472"/>
      <c r="EE127" s="472"/>
      <c r="EF127" s="472"/>
      <c r="EG127" s="472"/>
      <c r="EH127" s="472"/>
      <c r="EI127" s="472"/>
      <c r="EJ127" s="472"/>
      <c r="EK127" s="472"/>
      <c r="EL127" s="472"/>
      <c r="EM127" s="472"/>
      <c r="EN127" s="472"/>
      <c r="EO127" s="472"/>
      <c r="EP127" s="472"/>
      <c r="EQ127" s="472"/>
      <c r="ER127" s="472"/>
      <c r="ES127" s="472"/>
      <c r="ET127" s="472"/>
      <c r="EU127" s="472"/>
      <c r="EV127" s="472"/>
      <c r="EW127" s="472"/>
      <c r="EX127" s="472"/>
      <c r="EY127" s="472"/>
      <c r="EZ127" s="472"/>
      <c r="FA127" s="472"/>
      <c r="FB127" s="472"/>
      <c r="FC127" s="472"/>
      <c r="FD127" s="472"/>
      <c r="FE127" s="472"/>
      <c r="FF127" s="472"/>
      <c r="FG127" s="472"/>
      <c r="FH127" s="472"/>
      <c r="FI127" s="472"/>
      <c r="FJ127" s="472"/>
      <c r="FK127" s="472"/>
      <c r="FL127" s="472"/>
      <c r="FM127" s="472"/>
      <c r="FN127" s="472"/>
      <c r="FO127" s="472"/>
      <c r="FP127" s="472"/>
      <c r="FQ127" s="472"/>
      <c r="FR127" s="472"/>
      <c r="FS127" s="472"/>
      <c r="FT127" s="472"/>
      <c r="FU127" s="472"/>
      <c r="FV127" s="472"/>
      <c r="FW127" s="472"/>
      <c r="FX127" s="472"/>
      <c r="FY127" s="472"/>
      <c r="FZ127" s="472"/>
      <c r="GA127" s="472"/>
      <c r="GB127" s="472"/>
      <c r="GC127" s="472"/>
      <c r="GD127" s="472"/>
      <c r="GE127" s="472"/>
      <c r="GF127" s="472"/>
      <c r="GG127" s="472"/>
      <c r="GH127" s="472"/>
      <c r="GI127" s="472"/>
      <c r="GJ127" s="472"/>
      <c r="GK127" s="472"/>
      <c r="GL127" s="472"/>
      <c r="GM127" s="472"/>
      <c r="GN127" s="472"/>
      <c r="GO127" s="472"/>
      <c r="GP127" s="472"/>
      <c r="GQ127" s="472"/>
      <c r="GR127" s="472"/>
      <c r="GS127" s="472"/>
      <c r="GT127" s="472"/>
      <c r="GU127" s="472"/>
      <c r="GV127" s="472"/>
      <c r="GW127" s="472"/>
      <c r="GX127" s="472"/>
      <c r="GY127" s="472"/>
      <c r="GZ127" s="472"/>
      <c r="HA127" s="472"/>
      <c r="HB127" s="472"/>
      <c r="HC127" s="472"/>
      <c r="HD127" s="472"/>
      <c r="HE127" s="472"/>
      <c r="HF127" s="472"/>
      <c r="HG127" s="472"/>
      <c r="HH127" s="472"/>
      <c r="HI127" s="472"/>
      <c r="HJ127" s="472"/>
      <c r="HK127" s="472"/>
      <c r="HL127" s="472"/>
      <c r="HM127" s="472"/>
      <c r="HN127" s="472"/>
      <c r="HO127" s="472"/>
      <c r="HP127" s="472"/>
      <c r="HQ127" s="472"/>
      <c r="HR127" s="472"/>
      <c r="HS127" s="472"/>
      <c r="HT127" s="472"/>
      <c r="HU127" s="472"/>
      <c r="HV127" s="472"/>
      <c r="HW127" s="472"/>
      <c r="HX127" s="472"/>
      <c r="HY127" s="472"/>
      <c r="HZ127" s="472"/>
      <c r="IA127" s="472"/>
      <c r="IB127" s="472"/>
      <c r="IC127" s="472"/>
      <c r="ID127" s="472"/>
    </row>
    <row r="128" spans="1:238" x14ac:dyDescent="0.3">
      <c r="A128" s="397" t="s">
        <v>1192</v>
      </c>
      <c r="B128" s="611"/>
      <c r="C128" s="611"/>
      <c r="D128" s="611"/>
      <c r="E128" s="291">
        <f t="shared" si="13"/>
        <v>6809463</v>
      </c>
      <c r="F128" s="291">
        <f>SUM(F129,F137,F147,F135)</f>
        <v>0</v>
      </c>
      <c r="G128" s="291">
        <f t="shared" ref="G128:M128" si="35">SUM(G129,G137,G147,G135)</f>
        <v>0</v>
      </c>
      <c r="H128" s="291">
        <f t="shared" si="35"/>
        <v>38669</v>
      </c>
      <c r="I128" s="291">
        <f t="shared" si="35"/>
        <v>6069</v>
      </c>
      <c r="J128" s="291">
        <f t="shared" si="35"/>
        <v>167511</v>
      </c>
      <c r="K128" s="291">
        <f t="shared" si="35"/>
        <v>0</v>
      </c>
      <c r="L128" s="291">
        <f t="shared" si="35"/>
        <v>0</v>
      </c>
      <c r="M128" s="291">
        <f t="shared" si="35"/>
        <v>6597214</v>
      </c>
      <c r="N128" s="472"/>
      <c r="O128" s="472"/>
      <c r="P128" s="472"/>
      <c r="Q128" s="472"/>
      <c r="R128" s="472"/>
      <c r="S128" s="472"/>
      <c r="T128" s="472"/>
      <c r="U128" s="472"/>
      <c r="V128" s="472"/>
      <c r="W128" s="472"/>
      <c r="X128" s="472"/>
      <c r="Y128" s="472"/>
      <c r="Z128" s="472"/>
      <c r="AA128" s="472"/>
      <c r="AB128" s="472"/>
      <c r="AC128" s="472"/>
      <c r="AD128" s="472"/>
      <c r="AE128" s="472"/>
      <c r="AF128" s="472"/>
      <c r="AG128" s="472"/>
      <c r="AH128" s="472"/>
      <c r="AI128" s="472"/>
      <c r="AJ128" s="472"/>
      <c r="AK128" s="472"/>
      <c r="AL128" s="472"/>
      <c r="AM128" s="472"/>
      <c r="AN128" s="472"/>
      <c r="AO128" s="472"/>
      <c r="AP128" s="472"/>
      <c r="AQ128" s="472"/>
      <c r="AR128" s="472"/>
      <c r="AS128" s="472"/>
      <c r="AT128" s="472"/>
      <c r="AU128" s="472"/>
      <c r="AV128" s="472"/>
      <c r="AW128" s="472"/>
      <c r="AX128" s="472"/>
      <c r="AY128" s="472"/>
      <c r="AZ128" s="472"/>
      <c r="BA128" s="472"/>
      <c r="BB128" s="472"/>
      <c r="BC128" s="472"/>
      <c r="BD128" s="472"/>
      <c r="BE128" s="472"/>
      <c r="BF128" s="472"/>
      <c r="BG128" s="472"/>
      <c r="BH128" s="472"/>
      <c r="BI128" s="472"/>
      <c r="BJ128" s="472"/>
      <c r="BK128" s="472"/>
      <c r="BL128" s="472"/>
      <c r="BM128" s="472"/>
      <c r="BN128" s="472"/>
      <c r="BO128" s="472"/>
      <c r="BP128" s="472"/>
      <c r="BQ128" s="472"/>
      <c r="BR128" s="472"/>
      <c r="BS128" s="472"/>
      <c r="BT128" s="472"/>
      <c r="BU128" s="472"/>
      <c r="BV128" s="472"/>
      <c r="BW128" s="472"/>
      <c r="BX128" s="472"/>
      <c r="BY128" s="472"/>
      <c r="BZ128" s="472"/>
      <c r="CA128" s="472"/>
      <c r="CB128" s="472"/>
      <c r="CC128" s="472"/>
      <c r="CD128" s="472"/>
      <c r="CE128" s="472"/>
      <c r="CF128" s="472"/>
      <c r="CG128" s="472"/>
      <c r="CH128" s="472"/>
      <c r="CI128" s="472"/>
      <c r="CJ128" s="472"/>
      <c r="CK128" s="472"/>
      <c r="CL128" s="472"/>
      <c r="CM128" s="472"/>
      <c r="CN128" s="472"/>
      <c r="CO128" s="472"/>
      <c r="CP128" s="472"/>
      <c r="CQ128" s="472"/>
      <c r="CR128" s="472"/>
      <c r="CS128" s="472"/>
      <c r="CT128" s="472"/>
      <c r="CU128" s="472"/>
      <c r="CV128" s="472"/>
      <c r="CW128" s="472"/>
      <c r="CX128" s="472"/>
      <c r="CY128" s="472"/>
      <c r="CZ128" s="472"/>
      <c r="DA128" s="472"/>
      <c r="DB128" s="472"/>
      <c r="DC128" s="472"/>
      <c r="DD128" s="472"/>
      <c r="DE128" s="472"/>
      <c r="DF128" s="472"/>
      <c r="DG128" s="472"/>
      <c r="DH128" s="472"/>
      <c r="DI128" s="472"/>
      <c r="DJ128" s="472"/>
      <c r="DK128" s="472"/>
      <c r="DL128" s="472"/>
      <c r="DM128" s="472"/>
      <c r="DN128" s="472"/>
      <c r="DO128" s="472"/>
      <c r="DP128" s="472"/>
      <c r="DQ128" s="472"/>
      <c r="DR128" s="472"/>
      <c r="DS128" s="472"/>
      <c r="DT128" s="472"/>
      <c r="DU128" s="472"/>
      <c r="DV128" s="472"/>
      <c r="DW128" s="472"/>
      <c r="DX128" s="472"/>
      <c r="DY128" s="472"/>
      <c r="DZ128" s="472"/>
      <c r="EA128" s="472"/>
      <c r="EB128" s="472"/>
      <c r="EC128" s="472"/>
      <c r="ED128" s="472"/>
      <c r="EE128" s="472"/>
      <c r="EF128" s="472"/>
      <c r="EG128" s="472"/>
      <c r="EH128" s="472"/>
      <c r="EI128" s="472"/>
      <c r="EJ128" s="472"/>
      <c r="EK128" s="472"/>
      <c r="EL128" s="472"/>
      <c r="EM128" s="472"/>
      <c r="EN128" s="472"/>
      <c r="EO128" s="472"/>
      <c r="EP128" s="472"/>
      <c r="EQ128" s="472"/>
      <c r="ER128" s="472"/>
      <c r="ES128" s="472"/>
      <c r="ET128" s="472"/>
      <c r="EU128" s="472"/>
      <c r="EV128" s="472"/>
      <c r="EW128" s="472"/>
      <c r="EX128" s="472"/>
      <c r="EY128" s="472"/>
      <c r="EZ128" s="472"/>
      <c r="FA128" s="472"/>
      <c r="FB128" s="472"/>
      <c r="FC128" s="472"/>
      <c r="FD128" s="472"/>
      <c r="FE128" s="472"/>
      <c r="FF128" s="472"/>
      <c r="FG128" s="472"/>
      <c r="FH128" s="472"/>
      <c r="FI128" s="472"/>
      <c r="FJ128" s="472"/>
      <c r="FK128" s="472"/>
      <c r="FL128" s="472"/>
      <c r="FM128" s="472"/>
      <c r="FN128" s="472"/>
      <c r="FO128" s="472"/>
      <c r="FP128" s="472"/>
      <c r="FQ128" s="472"/>
      <c r="FR128" s="472"/>
      <c r="FS128" s="472"/>
      <c r="FT128" s="472"/>
      <c r="FU128" s="472"/>
      <c r="FV128" s="472"/>
      <c r="FW128" s="472"/>
      <c r="FX128" s="472"/>
      <c r="FY128" s="472"/>
      <c r="FZ128" s="472"/>
      <c r="GA128" s="472"/>
      <c r="GB128" s="472"/>
      <c r="GC128" s="472"/>
      <c r="GD128" s="472"/>
      <c r="GE128" s="472"/>
      <c r="GF128" s="472"/>
      <c r="GG128" s="472"/>
      <c r="GH128" s="472"/>
      <c r="GI128" s="472"/>
      <c r="GJ128" s="472"/>
      <c r="GK128" s="472"/>
      <c r="GL128" s="472"/>
      <c r="GM128" s="472"/>
      <c r="GN128" s="472"/>
      <c r="GO128" s="472"/>
      <c r="GP128" s="472"/>
      <c r="GQ128" s="472"/>
      <c r="GR128" s="472"/>
      <c r="GS128" s="472"/>
      <c r="GT128" s="472"/>
      <c r="GU128" s="472"/>
      <c r="GV128" s="472"/>
      <c r="GW128" s="472"/>
      <c r="GX128" s="472"/>
      <c r="GY128" s="472"/>
      <c r="GZ128" s="472"/>
      <c r="HA128" s="472"/>
      <c r="HB128" s="472"/>
      <c r="HC128" s="472"/>
      <c r="HD128" s="472"/>
      <c r="HE128" s="472"/>
      <c r="HF128" s="472"/>
      <c r="HG128" s="472"/>
      <c r="HH128" s="472"/>
      <c r="HI128" s="472"/>
      <c r="HJ128" s="472"/>
      <c r="HK128" s="472"/>
      <c r="HL128" s="472"/>
      <c r="HM128" s="472"/>
      <c r="HN128" s="472"/>
      <c r="HO128" s="472"/>
      <c r="HP128" s="472"/>
      <c r="HQ128" s="472"/>
      <c r="HR128" s="472"/>
      <c r="HS128" s="472"/>
      <c r="HT128" s="472"/>
      <c r="HU128" s="472"/>
      <c r="HV128" s="472"/>
      <c r="HW128" s="472"/>
      <c r="HX128" s="472"/>
      <c r="HY128" s="472"/>
      <c r="HZ128" s="472"/>
      <c r="IA128" s="472"/>
      <c r="IB128" s="472"/>
      <c r="IC128" s="472"/>
      <c r="ID128" s="472"/>
    </row>
    <row r="129" spans="1:238" x14ac:dyDescent="0.3">
      <c r="A129" s="397" t="s">
        <v>1211</v>
      </c>
      <c r="B129" s="611"/>
      <c r="C129" s="611"/>
      <c r="D129" s="611"/>
      <c r="E129" s="291">
        <f t="shared" si="13"/>
        <v>43360</v>
      </c>
      <c r="F129" s="291">
        <f t="shared" ref="F129:M129" si="36">SUM(F130:F134)</f>
        <v>0</v>
      </c>
      <c r="G129" s="291">
        <f t="shared" si="36"/>
        <v>0</v>
      </c>
      <c r="H129" s="291">
        <f t="shared" si="36"/>
        <v>19773</v>
      </c>
      <c r="I129" s="291">
        <f t="shared" si="36"/>
        <v>6069</v>
      </c>
      <c r="J129" s="291">
        <f t="shared" si="36"/>
        <v>17518</v>
      </c>
      <c r="K129" s="291">
        <f t="shared" si="36"/>
        <v>0</v>
      </c>
      <c r="L129" s="291">
        <f t="shared" si="36"/>
        <v>0</v>
      </c>
      <c r="M129" s="291">
        <f t="shared" si="36"/>
        <v>0</v>
      </c>
      <c r="N129" s="472"/>
      <c r="O129" s="472"/>
      <c r="P129" s="472"/>
      <c r="Q129" s="472"/>
      <c r="R129" s="472"/>
      <c r="S129" s="472"/>
      <c r="T129" s="472"/>
      <c r="U129" s="472"/>
      <c r="V129" s="472"/>
      <c r="W129" s="472"/>
      <c r="X129" s="472"/>
      <c r="Y129" s="472"/>
      <c r="Z129" s="472"/>
      <c r="AA129" s="472"/>
      <c r="AB129" s="472"/>
      <c r="AC129" s="472"/>
      <c r="AD129" s="472"/>
      <c r="AE129" s="472"/>
      <c r="AF129" s="472"/>
      <c r="AG129" s="472"/>
      <c r="AH129" s="472"/>
      <c r="AI129" s="472"/>
      <c r="AJ129" s="472"/>
      <c r="AK129" s="472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/>
      <c r="BH129" s="472"/>
      <c r="BI129" s="472"/>
      <c r="BJ129" s="472"/>
      <c r="BK129" s="472"/>
      <c r="BL129" s="472"/>
      <c r="BM129" s="472"/>
      <c r="BN129" s="472"/>
      <c r="BO129" s="472"/>
      <c r="BP129" s="472"/>
      <c r="BQ129" s="472"/>
      <c r="BR129" s="472"/>
      <c r="BS129" s="472"/>
      <c r="BT129" s="472"/>
      <c r="BU129" s="472"/>
      <c r="BV129" s="472"/>
      <c r="BW129" s="472"/>
      <c r="BX129" s="472"/>
      <c r="BY129" s="472"/>
      <c r="BZ129" s="472"/>
      <c r="CA129" s="472"/>
      <c r="CB129" s="472"/>
      <c r="CC129" s="472"/>
      <c r="CD129" s="472"/>
      <c r="CE129" s="472"/>
      <c r="CF129" s="472"/>
      <c r="CG129" s="472"/>
      <c r="CH129" s="472"/>
      <c r="CI129" s="472"/>
      <c r="CJ129" s="472"/>
      <c r="CK129" s="472"/>
      <c r="CL129" s="472"/>
      <c r="CM129" s="472"/>
      <c r="CN129" s="472"/>
      <c r="CO129" s="472"/>
      <c r="CP129" s="472"/>
      <c r="CQ129" s="472"/>
      <c r="CR129" s="472"/>
      <c r="CS129" s="472"/>
      <c r="CT129" s="472"/>
      <c r="CU129" s="472"/>
      <c r="CV129" s="472"/>
      <c r="CW129" s="472"/>
      <c r="CX129" s="472"/>
      <c r="CY129" s="472"/>
      <c r="CZ129" s="472"/>
      <c r="DA129" s="472"/>
      <c r="DB129" s="472"/>
      <c r="DC129" s="472"/>
      <c r="DD129" s="472"/>
      <c r="DE129" s="472"/>
      <c r="DF129" s="472"/>
      <c r="DG129" s="472"/>
      <c r="DH129" s="472"/>
      <c r="DI129" s="472"/>
      <c r="DJ129" s="472"/>
      <c r="DK129" s="472"/>
      <c r="DL129" s="472"/>
      <c r="DM129" s="472"/>
      <c r="DN129" s="472"/>
      <c r="DO129" s="472"/>
      <c r="DP129" s="472"/>
      <c r="DQ129" s="472"/>
      <c r="DR129" s="472"/>
      <c r="DS129" s="472"/>
      <c r="DT129" s="472"/>
      <c r="DU129" s="472"/>
      <c r="DV129" s="472"/>
      <c r="DW129" s="472"/>
      <c r="DX129" s="472"/>
      <c r="DY129" s="472"/>
      <c r="DZ129" s="472"/>
      <c r="EA129" s="472"/>
      <c r="EB129" s="472"/>
      <c r="EC129" s="472"/>
      <c r="ED129" s="472"/>
      <c r="EE129" s="472"/>
      <c r="EF129" s="472"/>
      <c r="EG129" s="472"/>
      <c r="EH129" s="472"/>
      <c r="EI129" s="472"/>
      <c r="EJ129" s="472"/>
      <c r="EK129" s="472"/>
      <c r="EL129" s="472"/>
      <c r="EM129" s="472"/>
      <c r="EN129" s="472"/>
      <c r="EO129" s="472"/>
      <c r="EP129" s="472"/>
      <c r="EQ129" s="472"/>
      <c r="ER129" s="472"/>
      <c r="ES129" s="472"/>
      <c r="ET129" s="472"/>
      <c r="EU129" s="472"/>
      <c r="EV129" s="472"/>
      <c r="EW129" s="472"/>
      <c r="EX129" s="472"/>
      <c r="EY129" s="472"/>
      <c r="EZ129" s="472"/>
      <c r="FA129" s="472"/>
      <c r="FB129" s="472"/>
      <c r="FC129" s="472"/>
      <c r="FD129" s="472"/>
      <c r="FE129" s="472"/>
      <c r="FF129" s="472"/>
      <c r="FG129" s="472"/>
      <c r="FH129" s="472"/>
      <c r="FI129" s="472"/>
      <c r="FJ129" s="472"/>
      <c r="FK129" s="472"/>
      <c r="FL129" s="472"/>
      <c r="FM129" s="472"/>
      <c r="FN129" s="472"/>
      <c r="FO129" s="472"/>
      <c r="FP129" s="472"/>
      <c r="FQ129" s="472"/>
      <c r="FR129" s="472"/>
      <c r="FS129" s="472"/>
      <c r="FT129" s="472"/>
      <c r="FU129" s="472"/>
      <c r="FV129" s="472"/>
      <c r="FW129" s="472"/>
      <c r="FX129" s="472"/>
      <c r="FY129" s="472"/>
      <c r="FZ129" s="472"/>
      <c r="GA129" s="472"/>
      <c r="GB129" s="472"/>
      <c r="GC129" s="472"/>
      <c r="GD129" s="472"/>
      <c r="GE129" s="472"/>
      <c r="GF129" s="472"/>
      <c r="GG129" s="472"/>
      <c r="GH129" s="472"/>
      <c r="GI129" s="472"/>
      <c r="GJ129" s="472"/>
      <c r="GK129" s="472"/>
      <c r="GL129" s="472"/>
      <c r="GM129" s="472"/>
      <c r="GN129" s="472"/>
      <c r="GO129" s="472"/>
      <c r="GP129" s="472"/>
      <c r="GQ129" s="472"/>
      <c r="GR129" s="472"/>
      <c r="GS129" s="472"/>
      <c r="GT129" s="472"/>
      <c r="GU129" s="472"/>
      <c r="GV129" s="472"/>
      <c r="GW129" s="472"/>
      <c r="GX129" s="472"/>
      <c r="GY129" s="472"/>
      <c r="GZ129" s="472"/>
      <c r="HA129" s="472"/>
      <c r="HB129" s="472"/>
      <c r="HC129" s="472"/>
      <c r="HD129" s="472"/>
      <c r="HE129" s="472"/>
      <c r="HF129" s="472"/>
      <c r="HG129" s="472"/>
      <c r="HH129" s="472"/>
      <c r="HI129" s="472"/>
      <c r="HJ129" s="472"/>
      <c r="HK129" s="472"/>
      <c r="HL129" s="472"/>
      <c r="HM129" s="472"/>
      <c r="HN129" s="472"/>
      <c r="HO129" s="472"/>
      <c r="HP129" s="472"/>
      <c r="HQ129" s="472"/>
      <c r="HR129" s="472"/>
      <c r="HS129" s="472"/>
      <c r="HT129" s="472"/>
      <c r="HU129" s="472"/>
      <c r="HV129" s="472"/>
      <c r="HW129" s="472"/>
      <c r="HX129" s="472"/>
      <c r="HY129" s="472"/>
      <c r="HZ129" s="472"/>
      <c r="IA129" s="472"/>
      <c r="IB129" s="472"/>
      <c r="IC129" s="472"/>
      <c r="ID129" s="472"/>
    </row>
    <row r="130" spans="1:238" ht="31.2" x14ac:dyDescent="0.3">
      <c r="A130" s="296" t="s">
        <v>1432</v>
      </c>
      <c r="B130" s="612">
        <v>1</v>
      </c>
      <c r="C130" s="612">
        <v>322</v>
      </c>
      <c r="D130" s="612">
        <v>5201</v>
      </c>
      <c r="E130" s="294">
        <f t="shared" si="13"/>
        <v>4513</v>
      </c>
      <c r="F130" s="294">
        <v>0</v>
      </c>
      <c r="G130" s="294">
        <v>0</v>
      </c>
      <c r="H130" s="294">
        <v>0</v>
      </c>
      <c r="I130" s="294"/>
      <c r="J130" s="294">
        <v>4513</v>
      </c>
      <c r="K130" s="294">
        <v>0</v>
      </c>
      <c r="L130" s="294">
        <v>0</v>
      </c>
      <c r="M130" s="294">
        <v>0</v>
      </c>
      <c r="N130" s="472"/>
      <c r="O130" s="472"/>
      <c r="P130" s="472"/>
      <c r="Q130" s="472"/>
      <c r="R130" s="472"/>
      <c r="S130" s="472"/>
      <c r="T130" s="472"/>
      <c r="U130" s="472"/>
      <c r="V130" s="472"/>
      <c r="W130" s="472"/>
      <c r="X130" s="472"/>
      <c r="Y130" s="472"/>
      <c r="Z130" s="472"/>
      <c r="AA130" s="472"/>
      <c r="AB130" s="472"/>
      <c r="AC130" s="472"/>
      <c r="AD130" s="472"/>
      <c r="AE130" s="472"/>
      <c r="AF130" s="472"/>
      <c r="AG130" s="472"/>
      <c r="AH130" s="472"/>
      <c r="AI130" s="472"/>
      <c r="AJ130" s="472"/>
      <c r="AK130" s="472"/>
      <c r="AL130" s="472"/>
      <c r="AM130" s="472"/>
      <c r="AN130" s="472"/>
      <c r="AO130" s="472"/>
      <c r="AP130" s="472"/>
      <c r="AQ130" s="472"/>
      <c r="AR130" s="472"/>
      <c r="AS130" s="472"/>
      <c r="AT130" s="472"/>
      <c r="AU130" s="472"/>
      <c r="AV130" s="472"/>
      <c r="AW130" s="472"/>
      <c r="AX130" s="472"/>
      <c r="AY130" s="472"/>
      <c r="AZ130" s="472"/>
      <c r="BA130" s="472"/>
      <c r="BB130" s="472"/>
      <c r="BC130" s="472"/>
      <c r="BD130" s="472"/>
      <c r="BE130" s="472"/>
      <c r="BF130" s="472"/>
      <c r="BG130" s="472"/>
      <c r="BH130" s="472"/>
      <c r="BI130" s="472"/>
      <c r="BJ130" s="472"/>
      <c r="BK130" s="472"/>
      <c r="BL130" s="472"/>
      <c r="BM130" s="472"/>
      <c r="BN130" s="472"/>
      <c r="BO130" s="472"/>
      <c r="BP130" s="472"/>
      <c r="BQ130" s="472"/>
      <c r="BR130" s="472"/>
      <c r="BS130" s="472"/>
      <c r="BT130" s="472"/>
      <c r="BU130" s="472"/>
      <c r="BV130" s="472"/>
      <c r="BW130" s="472"/>
      <c r="BX130" s="472"/>
      <c r="BY130" s="472"/>
      <c r="BZ130" s="472"/>
      <c r="CA130" s="472"/>
      <c r="CB130" s="472"/>
      <c r="CC130" s="472"/>
      <c r="CD130" s="472"/>
      <c r="CE130" s="472"/>
      <c r="CF130" s="472"/>
      <c r="CG130" s="472"/>
      <c r="CH130" s="472"/>
      <c r="CI130" s="472"/>
      <c r="CJ130" s="472"/>
      <c r="CK130" s="472"/>
      <c r="CL130" s="472"/>
      <c r="CM130" s="472"/>
      <c r="CN130" s="472"/>
      <c r="CO130" s="472"/>
      <c r="CP130" s="472"/>
      <c r="CQ130" s="472"/>
      <c r="CR130" s="472"/>
      <c r="CS130" s="472"/>
      <c r="CT130" s="472"/>
      <c r="CU130" s="472"/>
      <c r="CV130" s="472"/>
      <c r="CW130" s="472"/>
      <c r="CX130" s="472"/>
      <c r="CY130" s="472"/>
      <c r="CZ130" s="472"/>
      <c r="DA130" s="472"/>
      <c r="DB130" s="472"/>
      <c r="DC130" s="472"/>
      <c r="DD130" s="472"/>
      <c r="DE130" s="472"/>
      <c r="DF130" s="472"/>
      <c r="DG130" s="472"/>
      <c r="DH130" s="472"/>
      <c r="DI130" s="472"/>
      <c r="DJ130" s="472"/>
      <c r="DK130" s="472"/>
      <c r="DL130" s="472"/>
      <c r="DM130" s="472"/>
      <c r="DN130" s="472"/>
      <c r="DO130" s="472"/>
      <c r="DP130" s="472"/>
      <c r="DQ130" s="472"/>
      <c r="DR130" s="472"/>
      <c r="DS130" s="472"/>
      <c r="DT130" s="472"/>
      <c r="DU130" s="472"/>
      <c r="DV130" s="472"/>
      <c r="DW130" s="472"/>
      <c r="DX130" s="472"/>
      <c r="DY130" s="472"/>
      <c r="DZ130" s="472"/>
      <c r="EA130" s="472"/>
      <c r="EB130" s="472"/>
      <c r="EC130" s="472"/>
      <c r="ED130" s="472"/>
      <c r="EE130" s="472"/>
      <c r="EF130" s="472"/>
      <c r="EG130" s="472"/>
      <c r="EH130" s="472"/>
      <c r="EI130" s="472"/>
      <c r="EJ130" s="472"/>
      <c r="EK130" s="472"/>
      <c r="EL130" s="472"/>
      <c r="EM130" s="472"/>
      <c r="EN130" s="472"/>
      <c r="EO130" s="472"/>
      <c r="EP130" s="472"/>
      <c r="EQ130" s="472"/>
      <c r="ER130" s="472"/>
      <c r="ES130" s="472"/>
      <c r="ET130" s="472"/>
      <c r="EU130" s="472"/>
      <c r="EV130" s="472"/>
      <c r="EW130" s="472"/>
      <c r="EX130" s="472"/>
      <c r="EY130" s="472"/>
      <c r="EZ130" s="472"/>
      <c r="FA130" s="472"/>
      <c r="FB130" s="472"/>
      <c r="FC130" s="472"/>
      <c r="FD130" s="472"/>
      <c r="FE130" s="472"/>
      <c r="FF130" s="472"/>
      <c r="FG130" s="472"/>
      <c r="FH130" s="472"/>
      <c r="FI130" s="472"/>
      <c r="FJ130" s="472"/>
      <c r="FK130" s="472"/>
      <c r="FL130" s="472"/>
      <c r="FM130" s="472"/>
      <c r="FN130" s="472"/>
      <c r="FO130" s="472"/>
      <c r="FP130" s="472"/>
      <c r="FQ130" s="472"/>
      <c r="FR130" s="472"/>
      <c r="FS130" s="472"/>
      <c r="FT130" s="472"/>
      <c r="FU130" s="472"/>
      <c r="FV130" s="472"/>
      <c r="FW130" s="472"/>
      <c r="FX130" s="472"/>
      <c r="FY130" s="472"/>
      <c r="FZ130" s="472"/>
      <c r="GA130" s="472"/>
      <c r="GB130" s="472"/>
      <c r="GC130" s="472"/>
      <c r="GD130" s="472"/>
      <c r="GE130" s="472"/>
      <c r="GF130" s="472"/>
      <c r="GG130" s="472"/>
      <c r="GH130" s="472"/>
      <c r="GI130" s="472"/>
      <c r="GJ130" s="472"/>
      <c r="GK130" s="472"/>
      <c r="GL130" s="472"/>
      <c r="GM130" s="472"/>
      <c r="GN130" s="472"/>
      <c r="GO130" s="472"/>
      <c r="GP130" s="472"/>
      <c r="GQ130" s="472"/>
      <c r="GR130" s="472"/>
      <c r="GS130" s="472"/>
      <c r="GT130" s="472"/>
      <c r="GU130" s="472"/>
      <c r="GV130" s="472"/>
      <c r="GW130" s="472"/>
      <c r="GX130" s="472"/>
      <c r="GY130" s="472"/>
      <c r="GZ130" s="472"/>
      <c r="HA130" s="472"/>
      <c r="HB130" s="472"/>
      <c r="HC130" s="472"/>
      <c r="HD130" s="472"/>
      <c r="HE130" s="472"/>
      <c r="HF130" s="472"/>
      <c r="HG130" s="472"/>
      <c r="HH130" s="472"/>
      <c r="HI130" s="472"/>
      <c r="HJ130" s="472"/>
      <c r="HK130" s="472"/>
      <c r="HL130" s="472"/>
      <c r="HM130" s="472"/>
      <c r="HN130" s="472"/>
      <c r="HO130" s="472"/>
      <c r="HP130" s="472"/>
      <c r="HQ130" s="472"/>
      <c r="HR130" s="472"/>
      <c r="HS130" s="472"/>
      <c r="HT130" s="472"/>
      <c r="HU130" s="472"/>
      <c r="HV130" s="472"/>
      <c r="HW130" s="472"/>
      <c r="HX130" s="472"/>
      <c r="HY130" s="472"/>
      <c r="HZ130" s="472"/>
      <c r="IA130" s="472"/>
      <c r="IB130" s="472"/>
      <c r="IC130" s="472"/>
      <c r="ID130" s="472"/>
    </row>
    <row r="131" spans="1:238" ht="31.2" x14ac:dyDescent="0.3">
      <c r="A131" s="296" t="s">
        <v>1433</v>
      </c>
      <c r="B131" s="612">
        <v>1</v>
      </c>
      <c r="C131" s="612">
        <v>322</v>
      </c>
      <c r="D131" s="612">
        <v>5201</v>
      </c>
      <c r="E131" s="294">
        <f t="shared" si="13"/>
        <v>13005</v>
      </c>
      <c r="F131" s="294">
        <v>0</v>
      </c>
      <c r="G131" s="294">
        <v>0</v>
      </c>
      <c r="H131" s="294">
        <v>0</v>
      </c>
      <c r="I131" s="294"/>
      <c r="J131" s="294">
        <v>13005</v>
      </c>
      <c r="K131" s="294">
        <v>0</v>
      </c>
      <c r="L131" s="294">
        <v>0</v>
      </c>
      <c r="M131" s="294">
        <v>0</v>
      </c>
      <c r="N131" s="472"/>
      <c r="O131" s="472"/>
      <c r="P131" s="472"/>
      <c r="Q131" s="472"/>
      <c r="R131" s="472"/>
      <c r="S131" s="472"/>
      <c r="T131" s="472"/>
      <c r="U131" s="472"/>
      <c r="V131" s="472"/>
      <c r="W131" s="472"/>
      <c r="X131" s="472"/>
      <c r="Y131" s="472"/>
      <c r="Z131" s="472"/>
      <c r="AA131" s="472"/>
      <c r="AB131" s="472"/>
      <c r="AC131" s="472"/>
      <c r="AD131" s="472"/>
      <c r="AE131" s="472"/>
      <c r="AF131" s="472"/>
      <c r="AG131" s="472"/>
      <c r="AH131" s="472"/>
      <c r="AI131" s="472"/>
      <c r="AJ131" s="472"/>
      <c r="AK131" s="472"/>
      <c r="AL131" s="472"/>
      <c r="AM131" s="472"/>
      <c r="AN131" s="472"/>
      <c r="AO131" s="472"/>
      <c r="AP131" s="472"/>
      <c r="AQ131" s="472"/>
      <c r="AR131" s="472"/>
      <c r="AS131" s="472"/>
      <c r="AT131" s="472"/>
      <c r="AU131" s="472"/>
      <c r="AV131" s="472"/>
      <c r="AW131" s="472"/>
      <c r="AX131" s="472"/>
      <c r="AY131" s="472"/>
      <c r="AZ131" s="472"/>
      <c r="BA131" s="472"/>
      <c r="BB131" s="472"/>
      <c r="BC131" s="472"/>
      <c r="BD131" s="472"/>
      <c r="BE131" s="472"/>
      <c r="BF131" s="472"/>
      <c r="BG131" s="472"/>
      <c r="BH131" s="472"/>
      <c r="BI131" s="472"/>
      <c r="BJ131" s="472"/>
      <c r="BK131" s="472"/>
      <c r="BL131" s="472"/>
      <c r="BM131" s="472"/>
      <c r="BN131" s="472"/>
      <c r="BO131" s="472"/>
      <c r="BP131" s="472"/>
      <c r="BQ131" s="472"/>
      <c r="BR131" s="472"/>
      <c r="BS131" s="472"/>
      <c r="BT131" s="472"/>
      <c r="BU131" s="472"/>
      <c r="BV131" s="472"/>
      <c r="BW131" s="472"/>
      <c r="BX131" s="472"/>
      <c r="BY131" s="472"/>
      <c r="BZ131" s="472"/>
      <c r="CA131" s="472"/>
      <c r="CB131" s="472"/>
      <c r="CC131" s="472"/>
      <c r="CD131" s="472"/>
      <c r="CE131" s="472"/>
      <c r="CF131" s="472"/>
      <c r="CG131" s="472"/>
      <c r="CH131" s="472"/>
      <c r="CI131" s="472"/>
      <c r="CJ131" s="472"/>
      <c r="CK131" s="472"/>
      <c r="CL131" s="472"/>
      <c r="CM131" s="472"/>
      <c r="CN131" s="472"/>
      <c r="CO131" s="472"/>
      <c r="CP131" s="472"/>
      <c r="CQ131" s="472"/>
      <c r="CR131" s="472"/>
      <c r="CS131" s="472"/>
      <c r="CT131" s="472"/>
      <c r="CU131" s="472"/>
      <c r="CV131" s="472"/>
      <c r="CW131" s="472"/>
      <c r="CX131" s="472"/>
      <c r="CY131" s="472"/>
      <c r="CZ131" s="472"/>
      <c r="DA131" s="472"/>
      <c r="DB131" s="472"/>
      <c r="DC131" s="472"/>
      <c r="DD131" s="472"/>
      <c r="DE131" s="472"/>
      <c r="DF131" s="472"/>
      <c r="DG131" s="472"/>
      <c r="DH131" s="472"/>
      <c r="DI131" s="472"/>
      <c r="DJ131" s="472"/>
      <c r="DK131" s="472"/>
      <c r="DL131" s="472"/>
      <c r="DM131" s="472"/>
      <c r="DN131" s="472"/>
      <c r="DO131" s="472"/>
      <c r="DP131" s="472"/>
      <c r="DQ131" s="472"/>
      <c r="DR131" s="472"/>
      <c r="DS131" s="472"/>
      <c r="DT131" s="472"/>
      <c r="DU131" s="472"/>
      <c r="DV131" s="472"/>
      <c r="DW131" s="472"/>
      <c r="DX131" s="472"/>
      <c r="DY131" s="472"/>
      <c r="DZ131" s="472"/>
      <c r="EA131" s="472"/>
      <c r="EB131" s="472"/>
      <c r="EC131" s="472"/>
      <c r="ED131" s="472"/>
      <c r="EE131" s="472"/>
      <c r="EF131" s="472"/>
      <c r="EG131" s="472"/>
      <c r="EH131" s="472"/>
      <c r="EI131" s="472"/>
      <c r="EJ131" s="472"/>
      <c r="EK131" s="472"/>
      <c r="EL131" s="472"/>
      <c r="EM131" s="472"/>
      <c r="EN131" s="472"/>
      <c r="EO131" s="472"/>
      <c r="EP131" s="472"/>
      <c r="EQ131" s="472"/>
      <c r="ER131" s="472"/>
      <c r="ES131" s="472"/>
      <c r="ET131" s="472"/>
      <c r="EU131" s="472"/>
      <c r="EV131" s="472"/>
      <c r="EW131" s="472"/>
      <c r="EX131" s="472"/>
      <c r="EY131" s="472"/>
      <c r="EZ131" s="472"/>
      <c r="FA131" s="472"/>
      <c r="FB131" s="472"/>
      <c r="FC131" s="472"/>
      <c r="FD131" s="472"/>
      <c r="FE131" s="472"/>
      <c r="FF131" s="472"/>
      <c r="FG131" s="472"/>
      <c r="FH131" s="472"/>
      <c r="FI131" s="472"/>
      <c r="FJ131" s="472"/>
      <c r="FK131" s="472"/>
      <c r="FL131" s="472"/>
      <c r="FM131" s="472"/>
      <c r="FN131" s="472"/>
      <c r="FO131" s="472"/>
      <c r="FP131" s="472"/>
      <c r="FQ131" s="472"/>
      <c r="FR131" s="472"/>
      <c r="FS131" s="472"/>
      <c r="FT131" s="472"/>
      <c r="FU131" s="472"/>
      <c r="FV131" s="472"/>
      <c r="FW131" s="472"/>
      <c r="FX131" s="472"/>
      <c r="FY131" s="472"/>
      <c r="FZ131" s="472"/>
      <c r="GA131" s="472"/>
      <c r="GB131" s="472"/>
      <c r="GC131" s="472"/>
      <c r="GD131" s="472"/>
      <c r="GE131" s="472"/>
      <c r="GF131" s="472"/>
      <c r="GG131" s="472"/>
      <c r="GH131" s="472"/>
      <c r="GI131" s="472"/>
      <c r="GJ131" s="472"/>
      <c r="GK131" s="472"/>
      <c r="GL131" s="472"/>
      <c r="GM131" s="472"/>
      <c r="GN131" s="472"/>
      <c r="GO131" s="472"/>
      <c r="GP131" s="472"/>
      <c r="GQ131" s="472"/>
      <c r="GR131" s="472"/>
      <c r="GS131" s="472"/>
      <c r="GT131" s="472"/>
      <c r="GU131" s="472"/>
      <c r="GV131" s="472"/>
      <c r="GW131" s="472"/>
      <c r="GX131" s="472"/>
      <c r="GY131" s="472"/>
      <c r="GZ131" s="472"/>
      <c r="HA131" s="472"/>
      <c r="HB131" s="472"/>
      <c r="HC131" s="472"/>
      <c r="HD131" s="472"/>
      <c r="HE131" s="472"/>
      <c r="HF131" s="472"/>
      <c r="HG131" s="472"/>
      <c r="HH131" s="472"/>
      <c r="HI131" s="472"/>
      <c r="HJ131" s="472"/>
      <c r="HK131" s="472"/>
      <c r="HL131" s="472"/>
      <c r="HM131" s="472"/>
      <c r="HN131" s="472"/>
      <c r="HO131" s="472"/>
      <c r="HP131" s="472"/>
      <c r="HQ131" s="472"/>
      <c r="HR131" s="472"/>
      <c r="HS131" s="472"/>
      <c r="HT131" s="472"/>
      <c r="HU131" s="472"/>
      <c r="HV131" s="472"/>
      <c r="HW131" s="472"/>
      <c r="HX131" s="472"/>
      <c r="HY131" s="472"/>
      <c r="HZ131" s="472"/>
      <c r="IA131" s="472"/>
      <c r="IB131" s="472"/>
      <c r="IC131" s="472"/>
      <c r="ID131" s="472"/>
    </row>
    <row r="132" spans="1:238" ht="31.2" x14ac:dyDescent="0.3">
      <c r="A132" s="296" t="s">
        <v>1434</v>
      </c>
      <c r="B132" s="612">
        <v>1</v>
      </c>
      <c r="C132" s="612">
        <v>326</v>
      </c>
      <c r="D132" s="612">
        <v>5201</v>
      </c>
      <c r="E132" s="294">
        <f t="shared" si="13"/>
        <v>19773</v>
      </c>
      <c r="F132" s="294">
        <v>0</v>
      </c>
      <c r="G132" s="294">
        <v>0</v>
      </c>
      <c r="H132" s="294">
        <v>19773</v>
      </c>
      <c r="I132" s="294"/>
      <c r="J132" s="294">
        <v>0</v>
      </c>
      <c r="K132" s="294">
        <v>0</v>
      </c>
      <c r="L132" s="294">
        <v>0</v>
      </c>
      <c r="M132" s="294">
        <v>0</v>
      </c>
      <c r="N132" s="472"/>
      <c r="O132" s="472"/>
      <c r="P132" s="472"/>
      <c r="Q132" s="472"/>
      <c r="R132" s="472"/>
      <c r="S132" s="472"/>
      <c r="T132" s="472"/>
      <c r="U132" s="472"/>
      <c r="V132" s="472"/>
      <c r="W132" s="472"/>
      <c r="X132" s="472"/>
      <c r="Y132" s="472"/>
      <c r="Z132" s="472"/>
      <c r="AA132" s="472"/>
      <c r="AB132" s="472"/>
      <c r="AC132" s="472"/>
      <c r="AD132" s="472"/>
      <c r="AE132" s="472"/>
      <c r="AF132" s="472"/>
      <c r="AG132" s="472"/>
      <c r="AH132" s="472"/>
      <c r="AI132" s="472"/>
      <c r="AJ132" s="472"/>
      <c r="AK132" s="472"/>
      <c r="AL132" s="472"/>
      <c r="AM132" s="472"/>
      <c r="AN132" s="472"/>
      <c r="AO132" s="472"/>
      <c r="AP132" s="472"/>
      <c r="AQ132" s="472"/>
      <c r="AR132" s="472"/>
      <c r="AS132" s="472"/>
      <c r="AT132" s="472"/>
      <c r="AU132" s="472"/>
      <c r="AV132" s="472"/>
      <c r="AW132" s="472"/>
      <c r="AX132" s="472"/>
      <c r="AY132" s="472"/>
      <c r="AZ132" s="472"/>
      <c r="BA132" s="472"/>
      <c r="BB132" s="472"/>
      <c r="BC132" s="472"/>
      <c r="BD132" s="472"/>
      <c r="BE132" s="472"/>
      <c r="BF132" s="472"/>
      <c r="BG132" s="472"/>
      <c r="BH132" s="472"/>
      <c r="BI132" s="472"/>
      <c r="BJ132" s="472"/>
      <c r="BK132" s="472"/>
      <c r="BL132" s="472"/>
      <c r="BM132" s="472"/>
      <c r="BN132" s="472"/>
      <c r="BO132" s="472"/>
      <c r="BP132" s="472"/>
      <c r="BQ132" s="472"/>
      <c r="BR132" s="472"/>
      <c r="BS132" s="472"/>
      <c r="BT132" s="472"/>
      <c r="BU132" s="472"/>
      <c r="BV132" s="472"/>
      <c r="BW132" s="472"/>
      <c r="BX132" s="472"/>
      <c r="BY132" s="472"/>
      <c r="BZ132" s="472"/>
      <c r="CA132" s="472"/>
      <c r="CB132" s="472"/>
      <c r="CC132" s="472"/>
      <c r="CD132" s="472"/>
      <c r="CE132" s="472"/>
      <c r="CF132" s="472"/>
      <c r="CG132" s="472"/>
      <c r="CH132" s="472"/>
      <c r="CI132" s="472"/>
      <c r="CJ132" s="472"/>
      <c r="CK132" s="472"/>
      <c r="CL132" s="472"/>
      <c r="CM132" s="472"/>
      <c r="CN132" s="472"/>
      <c r="CO132" s="472"/>
      <c r="CP132" s="472"/>
      <c r="CQ132" s="472"/>
      <c r="CR132" s="472"/>
      <c r="CS132" s="472"/>
      <c r="CT132" s="472"/>
      <c r="CU132" s="472"/>
      <c r="CV132" s="472"/>
      <c r="CW132" s="472"/>
      <c r="CX132" s="472"/>
      <c r="CY132" s="472"/>
      <c r="CZ132" s="472"/>
      <c r="DA132" s="472"/>
      <c r="DB132" s="472"/>
      <c r="DC132" s="472"/>
      <c r="DD132" s="472"/>
      <c r="DE132" s="472"/>
      <c r="DF132" s="472"/>
      <c r="DG132" s="472"/>
      <c r="DH132" s="472"/>
      <c r="DI132" s="472"/>
      <c r="DJ132" s="472"/>
      <c r="DK132" s="472"/>
      <c r="DL132" s="472"/>
      <c r="DM132" s="472"/>
      <c r="DN132" s="472"/>
      <c r="DO132" s="472"/>
      <c r="DP132" s="472"/>
      <c r="DQ132" s="472"/>
      <c r="DR132" s="472"/>
      <c r="DS132" s="472"/>
      <c r="DT132" s="472"/>
      <c r="DU132" s="472"/>
      <c r="DV132" s="472"/>
      <c r="DW132" s="472"/>
      <c r="DX132" s="472"/>
      <c r="DY132" s="472"/>
      <c r="DZ132" s="472"/>
      <c r="EA132" s="472"/>
      <c r="EB132" s="472"/>
      <c r="EC132" s="472"/>
      <c r="ED132" s="472"/>
      <c r="EE132" s="472"/>
      <c r="EF132" s="472"/>
      <c r="EG132" s="472"/>
      <c r="EH132" s="472"/>
      <c r="EI132" s="472"/>
      <c r="EJ132" s="472"/>
      <c r="EK132" s="472"/>
      <c r="EL132" s="472"/>
      <c r="EM132" s="472"/>
      <c r="EN132" s="472"/>
      <c r="EO132" s="472"/>
      <c r="EP132" s="472"/>
      <c r="EQ132" s="472"/>
      <c r="ER132" s="472"/>
      <c r="ES132" s="472"/>
      <c r="ET132" s="472"/>
      <c r="EU132" s="472"/>
      <c r="EV132" s="472"/>
      <c r="EW132" s="472"/>
      <c r="EX132" s="472"/>
      <c r="EY132" s="472"/>
      <c r="EZ132" s="472"/>
      <c r="FA132" s="472"/>
      <c r="FB132" s="472"/>
      <c r="FC132" s="472"/>
      <c r="FD132" s="472"/>
      <c r="FE132" s="472"/>
      <c r="FF132" s="472"/>
      <c r="FG132" s="472"/>
      <c r="FH132" s="472"/>
      <c r="FI132" s="472"/>
      <c r="FJ132" s="472"/>
      <c r="FK132" s="472"/>
      <c r="FL132" s="472"/>
      <c r="FM132" s="472"/>
      <c r="FN132" s="472"/>
      <c r="FO132" s="472"/>
      <c r="FP132" s="472"/>
      <c r="FQ132" s="472"/>
      <c r="FR132" s="472"/>
      <c r="FS132" s="472"/>
      <c r="FT132" s="472"/>
      <c r="FU132" s="472"/>
      <c r="FV132" s="472"/>
      <c r="FW132" s="472"/>
      <c r="FX132" s="472"/>
      <c r="FY132" s="472"/>
      <c r="FZ132" s="472"/>
      <c r="GA132" s="472"/>
      <c r="GB132" s="472"/>
      <c r="GC132" s="472"/>
      <c r="GD132" s="472"/>
      <c r="GE132" s="472"/>
      <c r="GF132" s="472"/>
      <c r="GG132" s="472"/>
      <c r="GH132" s="472"/>
      <c r="GI132" s="472"/>
      <c r="GJ132" s="472"/>
      <c r="GK132" s="472"/>
      <c r="GL132" s="472"/>
      <c r="GM132" s="472"/>
      <c r="GN132" s="472"/>
      <c r="GO132" s="472"/>
      <c r="GP132" s="472"/>
      <c r="GQ132" s="472"/>
      <c r="GR132" s="472"/>
      <c r="GS132" s="472"/>
      <c r="GT132" s="472"/>
      <c r="GU132" s="472"/>
      <c r="GV132" s="472"/>
      <c r="GW132" s="472"/>
      <c r="GX132" s="472"/>
      <c r="GY132" s="472"/>
      <c r="GZ132" s="472"/>
      <c r="HA132" s="472"/>
      <c r="HB132" s="472"/>
      <c r="HC132" s="472"/>
      <c r="HD132" s="472"/>
      <c r="HE132" s="472"/>
      <c r="HF132" s="472"/>
      <c r="HG132" s="472"/>
      <c r="HH132" s="472"/>
      <c r="HI132" s="472"/>
      <c r="HJ132" s="472"/>
      <c r="HK132" s="472"/>
      <c r="HL132" s="472"/>
      <c r="HM132" s="472"/>
      <c r="HN132" s="472"/>
      <c r="HO132" s="472"/>
      <c r="HP132" s="472"/>
      <c r="HQ132" s="472"/>
      <c r="HR132" s="472"/>
      <c r="HS132" s="472"/>
      <c r="HT132" s="472"/>
      <c r="HU132" s="472"/>
      <c r="HV132" s="472"/>
      <c r="HW132" s="472"/>
      <c r="HX132" s="472"/>
      <c r="HY132" s="472"/>
      <c r="HZ132" s="472"/>
      <c r="IA132" s="472"/>
      <c r="IB132" s="472"/>
      <c r="IC132" s="472"/>
      <c r="ID132" s="472"/>
    </row>
    <row r="133" spans="1:238" ht="62.4" x14ac:dyDescent="0.3">
      <c r="A133" s="296" t="s">
        <v>1435</v>
      </c>
      <c r="B133" s="612"/>
      <c r="C133" s="612"/>
      <c r="D133" s="612"/>
      <c r="E133" s="294">
        <f t="shared" si="13"/>
        <v>5038</v>
      </c>
      <c r="F133" s="294">
        <v>0</v>
      </c>
      <c r="G133" s="294">
        <v>0</v>
      </c>
      <c r="H133" s="294">
        <v>0</v>
      </c>
      <c r="I133" s="294">
        <v>5038</v>
      </c>
      <c r="J133" s="294">
        <v>0</v>
      </c>
      <c r="K133" s="294">
        <v>0</v>
      </c>
      <c r="L133" s="294">
        <v>0</v>
      </c>
      <c r="M133" s="294">
        <v>0</v>
      </c>
      <c r="N133" s="472"/>
      <c r="O133" s="472"/>
      <c r="P133" s="472"/>
      <c r="Q133" s="472"/>
      <c r="R133" s="472"/>
      <c r="S133" s="472"/>
      <c r="T133" s="472"/>
      <c r="U133" s="472"/>
      <c r="V133" s="472"/>
      <c r="W133" s="472"/>
      <c r="X133" s="472"/>
      <c r="Y133" s="472"/>
      <c r="Z133" s="472"/>
      <c r="AA133" s="472"/>
      <c r="AB133" s="472"/>
      <c r="AC133" s="472"/>
      <c r="AD133" s="472"/>
      <c r="AE133" s="472"/>
      <c r="AF133" s="472"/>
      <c r="AG133" s="472"/>
      <c r="AH133" s="472"/>
      <c r="AI133" s="472"/>
      <c r="AJ133" s="472"/>
      <c r="AK133" s="472"/>
      <c r="AL133" s="472"/>
      <c r="AM133" s="472"/>
      <c r="AN133" s="472"/>
      <c r="AO133" s="472"/>
      <c r="AP133" s="472"/>
      <c r="AQ133" s="472"/>
      <c r="AR133" s="472"/>
      <c r="AS133" s="472"/>
      <c r="AT133" s="472"/>
      <c r="AU133" s="472"/>
      <c r="AV133" s="472"/>
      <c r="AW133" s="472"/>
      <c r="AX133" s="472"/>
      <c r="AY133" s="472"/>
      <c r="AZ133" s="472"/>
      <c r="BA133" s="472"/>
      <c r="BB133" s="472"/>
      <c r="BC133" s="472"/>
      <c r="BD133" s="472"/>
      <c r="BE133" s="472"/>
      <c r="BF133" s="472"/>
      <c r="BG133" s="472"/>
      <c r="BH133" s="472"/>
      <c r="BI133" s="472"/>
      <c r="BJ133" s="472"/>
      <c r="BK133" s="472"/>
      <c r="BL133" s="472"/>
      <c r="BM133" s="472"/>
      <c r="BN133" s="472"/>
      <c r="BO133" s="472"/>
      <c r="BP133" s="472"/>
      <c r="BQ133" s="472"/>
      <c r="BR133" s="472"/>
      <c r="BS133" s="472"/>
      <c r="BT133" s="472"/>
      <c r="BU133" s="472"/>
      <c r="BV133" s="472"/>
      <c r="BW133" s="472"/>
      <c r="BX133" s="472"/>
      <c r="BY133" s="472"/>
      <c r="BZ133" s="472"/>
      <c r="CA133" s="472"/>
      <c r="CB133" s="472"/>
      <c r="CC133" s="472"/>
      <c r="CD133" s="472"/>
      <c r="CE133" s="472"/>
      <c r="CF133" s="472"/>
      <c r="CG133" s="472"/>
      <c r="CH133" s="472"/>
      <c r="CI133" s="472"/>
      <c r="CJ133" s="472"/>
      <c r="CK133" s="472"/>
      <c r="CL133" s="472"/>
      <c r="CM133" s="472"/>
      <c r="CN133" s="472"/>
      <c r="CO133" s="472"/>
      <c r="CP133" s="472"/>
      <c r="CQ133" s="472"/>
      <c r="CR133" s="472"/>
      <c r="CS133" s="472"/>
      <c r="CT133" s="472"/>
      <c r="CU133" s="472"/>
      <c r="CV133" s="472"/>
      <c r="CW133" s="472"/>
      <c r="CX133" s="472"/>
      <c r="CY133" s="472"/>
      <c r="CZ133" s="472"/>
      <c r="DA133" s="472"/>
      <c r="DB133" s="472"/>
      <c r="DC133" s="472"/>
      <c r="DD133" s="472"/>
      <c r="DE133" s="472"/>
      <c r="DF133" s="472"/>
      <c r="DG133" s="472"/>
      <c r="DH133" s="472"/>
      <c r="DI133" s="472"/>
      <c r="DJ133" s="472"/>
      <c r="DK133" s="472"/>
      <c r="DL133" s="472"/>
      <c r="DM133" s="472"/>
      <c r="DN133" s="472"/>
      <c r="DO133" s="472"/>
      <c r="DP133" s="472"/>
      <c r="DQ133" s="472"/>
      <c r="DR133" s="472"/>
      <c r="DS133" s="472"/>
      <c r="DT133" s="472"/>
      <c r="DU133" s="472"/>
      <c r="DV133" s="472"/>
      <c r="DW133" s="472"/>
      <c r="DX133" s="472"/>
      <c r="DY133" s="472"/>
      <c r="DZ133" s="472"/>
      <c r="EA133" s="472"/>
      <c r="EB133" s="472"/>
      <c r="EC133" s="472"/>
      <c r="ED133" s="472"/>
      <c r="EE133" s="472"/>
      <c r="EF133" s="472"/>
      <c r="EG133" s="472"/>
      <c r="EH133" s="472"/>
      <c r="EI133" s="472"/>
      <c r="EJ133" s="472"/>
      <c r="EK133" s="472"/>
      <c r="EL133" s="472"/>
      <c r="EM133" s="472"/>
      <c r="EN133" s="472"/>
      <c r="EO133" s="472"/>
      <c r="EP133" s="472"/>
      <c r="EQ133" s="472"/>
      <c r="ER133" s="472"/>
      <c r="ES133" s="472"/>
      <c r="ET133" s="472"/>
      <c r="EU133" s="472"/>
      <c r="EV133" s="472"/>
      <c r="EW133" s="472"/>
      <c r="EX133" s="472"/>
      <c r="EY133" s="472"/>
      <c r="EZ133" s="472"/>
      <c r="FA133" s="472"/>
      <c r="FB133" s="472"/>
      <c r="FC133" s="472"/>
      <c r="FD133" s="472"/>
      <c r="FE133" s="472"/>
      <c r="FF133" s="472"/>
      <c r="FG133" s="472"/>
      <c r="FH133" s="472"/>
      <c r="FI133" s="472"/>
      <c r="FJ133" s="472"/>
      <c r="FK133" s="472"/>
      <c r="FL133" s="472"/>
      <c r="FM133" s="472"/>
      <c r="FN133" s="472"/>
      <c r="FO133" s="472"/>
      <c r="FP133" s="472"/>
      <c r="FQ133" s="472"/>
      <c r="FR133" s="472"/>
      <c r="FS133" s="472"/>
      <c r="FT133" s="472"/>
      <c r="FU133" s="472"/>
      <c r="FV133" s="472"/>
      <c r="FW133" s="472"/>
      <c r="FX133" s="472"/>
      <c r="FY133" s="472"/>
      <c r="FZ133" s="472"/>
      <c r="GA133" s="472"/>
      <c r="GB133" s="472"/>
      <c r="GC133" s="472"/>
      <c r="GD133" s="472"/>
      <c r="GE133" s="472"/>
      <c r="GF133" s="472"/>
      <c r="GG133" s="472"/>
      <c r="GH133" s="472"/>
      <c r="GI133" s="472"/>
      <c r="GJ133" s="472"/>
      <c r="GK133" s="472"/>
      <c r="GL133" s="472"/>
      <c r="GM133" s="472"/>
      <c r="GN133" s="472"/>
      <c r="GO133" s="472"/>
      <c r="GP133" s="472"/>
      <c r="GQ133" s="472"/>
      <c r="GR133" s="472"/>
      <c r="GS133" s="472"/>
      <c r="GT133" s="472"/>
      <c r="GU133" s="472"/>
      <c r="GV133" s="472"/>
      <c r="GW133" s="472"/>
      <c r="GX133" s="472"/>
      <c r="GY133" s="472"/>
      <c r="GZ133" s="472"/>
      <c r="HA133" s="472"/>
      <c r="HB133" s="472"/>
      <c r="HC133" s="472"/>
      <c r="HD133" s="472"/>
      <c r="HE133" s="472"/>
      <c r="HF133" s="472"/>
      <c r="HG133" s="472"/>
      <c r="HH133" s="472"/>
      <c r="HI133" s="472"/>
      <c r="HJ133" s="472"/>
      <c r="HK133" s="472"/>
      <c r="HL133" s="472"/>
      <c r="HM133" s="472"/>
      <c r="HN133" s="472"/>
      <c r="HO133" s="472"/>
      <c r="HP133" s="472"/>
      <c r="HQ133" s="472"/>
      <c r="HR133" s="472"/>
      <c r="HS133" s="472"/>
      <c r="HT133" s="472"/>
      <c r="HU133" s="472"/>
      <c r="HV133" s="472"/>
      <c r="HW133" s="472"/>
      <c r="HX133" s="472"/>
      <c r="HY133" s="472"/>
      <c r="HZ133" s="472"/>
      <c r="IA133" s="472"/>
      <c r="IB133" s="472"/>
      <c r="IC133" s="472"/>
      <c r="ID133" s="472"/>
    </row>
    <row r="134" spans="1:238" ht="62.4" x14ac:dyDescent="0.3">
      <c r="A134" s="296" t="s">
        <v>1436</v>
      </c>
      <c r="B134" s="612"/>
      <c r="C134" s="612"/>
      <c r="D134" s="612"/>
      <c r="E134" s="294">
        <f t="shared" si="13"/>
        <v>1031</v>
      </c>
      <c r="F134" s="294">
        <v>0</v>
      </c>
      <c r="G134" s="294">
        <v>0</v>
      </c>
      <c r="H134" s="294">
        <v>0</v>
      </c>
      <c r="I134" s="294">
        <v>1031</v>
      </c>
      <c r="J134" s="294">
        <v>0</v>
      </c>
      <c r="K134" s="294">
        <v>0</v>
      </c>
      <c r="L134" s="294">
        <v>0</v>
      </c>
      <c r="M134" s="294">
        <v>0</v>
      </c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  <c r="AM134" s="472"/>
      <c r="AN134" s="472"/>
      <c r="AO134" s="472"/>
      <c r="AP134" s="472"/>
      <c r="AQ134" s="472"/>
      <c r="AR134" s="472"/>
      <c r="AS134" s="472"/>
      <c r="AT134" s="472"/>
      <c r="AU134" s="472"/>
      <c r="AV134" s="472"/>
      <c r="AW134" s="472"/>
      <c r="AX134" s="472"/>
      <c r="AY134" s="472"/>
      <c r="AZ134" s="472"/>
      <c r="BA134" s="472"/>
      <c r="BB134" s="472"/>
      <c r="BC134" s="472"/>
      <c r="BD134" s="472"/>
      <c r="BE134" s="472"/>
      <c r="BF134" s="472"/>
      <c r="BG134" s="472"/>
      <c r="BH134" s="472"/>
      <c r="BI134" s="472"/>
      <c r="BJ134" s="472"/>
      <c r="BK134" s="472"/>
      <c r="BL134" s="472"/>
      <c r="BM134" s="472"/>
      <c r="BN134" s="472"/>
      <c r="BO134" s="472"/>
      <c r="BP134" s="472"/>
      <c r="BQ134" s="472"/>
      <c r="BR134" s="472"/>
      <c r="BS134" s="472"/>
      <c r="BT134" s="472"/>
      <c r="BU134" s="472"/>
      <c r="BV134" s="472"/>
      <c r="BW134" s="472"/>
      <c r="BX134" s="472"/>
      <c r="BY134" s="472"/>
      <c r="BZ134" s="472"/>
      <c r="CA134" s="472"/>
      <c r="CB134" s="472"/>
      <c r="CC134" s="472"/>
      <c r="CD134" s="472"/>
      <c r="CE134" s="472"/>
      <c r="CF134" s="472"/>
      <c r="CG134" s="472"/>
      <c r="CH134" s="472"/>
      <c r="CI134" s="472"/>
      <c r="CJ134" s="472"/>
      <c r="CK134" s="472"/>
      <c r="CL134" s="472"/>
      <c r="CM134" s="472"/>
      <c r="CN134" s="472"/>
      <c r="CO134" s="472"/>
      <c r="CP134" s="472"/>
      <c r="CQ134" s="472"/>
      <c r="CR134" s="472"/>
      <c r="CS134" s="472"/>
      <c r="CT134" s="472"/>
      <c r="CU134" s="472"/>
      <c r="CV134" s="472"/>
      <c r="CW134" s="472"/>
      <c r="CX134" s="472"/>
      <c r="CY134" s="472"/>
      <c r="CZ134" s="472"/>
      <c r="DA134" s="472"/>
      <c r="DB134" s="472"/>
      <c r="DC134" s="472"/>
      <c r="DD134" s="472"/>
      <c r="DE134" s="472"/>
      <c r="DF134" s="472"/>
      <c r="DG134" s="472"/>
      <c r="DH134" s="472"/>
      <c r="DI134" s="472"/>
      <c r="DJ134" s="472"/>
      <c r="DK134" s="472"/>
      <c r="DL134" s="472"/>
      <c r="DM134" s="472"/>
      <c r="DN134" s="472"/>
      <c r="DO134" s="472"/>
      <c r="DP134" s="472"/>
      <c r="DQ134" s="472"/>
      <c r="DR134" s="472"/>
      <c r="DS134" s="472"/>
      <c r="DT134" s="472"/>
      <c r="DU134" s="472"/>
      <c r="DV134" s="472"/>
      <c r="DW134" s="472"/>
      <c r="DX134" s="472"/>
      <c r="DY134" s="472"/>
      <c r="DZ134" s="472"/>
      <c r="EA134" s="472"/>
      <c r="EB134" s="472"/>
      <c r="EC134" s="472"/>
      <c r="ED134" s="472"/>
      <c r="EE134" s="472"/>
      <c r="EF134" s="472"/>
      <c r="EG134" s="472"/>
      <c r="EH134" s="472"/>
      <c r="EI134" s="472"/>
      <c r="EJ134" s="472"/>
      <c r="EK134" s="472"/>
      <c r="EL134" s="472"/>
      <c r="EM134" s="472"/>
      <c r="EN134" s="472"/>
      <c r="EO134" s="472"/>
      <c r="EP134" s="472"/>
      <c r="EQ134" s="472"/>
      <c r="ER134" s="472"/>
      <c r="ES134" s="472"/>
      <c r="ET134" s="472"/>
      <c r="EU134" s="472"/>
      <c r="EV134" s="472"/>
      <c r="EW134" s="472"/>
      <c r="EX134" s="472"/>
      <c r="EY134" s="472"/>
      <c r="EZ134" s="472"/>
      <c r="FA134" s="472"/>
      <c r="FB134" s="472"/>
      <c r="FC134" s="472"/>
      <c r="FD134" s="472"/>
      <c r="FE134" s="472"/>
      <c r="FF134" s="472"/>
      <c r="FG134" s="472"/>
      <c r="FH134" s="472"/>
      <c r="FI134" s="472"/>
      <c r="FJ134" s="472"/>
      <c r="FK134" s="472"/>
      <c r="FL134" s="472"/>
      <c r="FM134" s="472"/>
      <c r="FN134" s="472"/>
      <c r="FO134" s="472"/>
      <c r="FP134" s="472"/>
      <c r="FQ134" s="472"/>
      <c r="FR134" s="472"/>
      <c r="FS134" s="472"/>
      <c r="FT134" s="472"/>
      <c r="FU134" s="472"/>
      <c r="FV134" s="472"/>
      <c r="FW134" s="472"/>
      <c r="FX134" s="472"/>
      <c r="FY134" s="472"/>
      <c r="FZ134" s="472"/>
      <c r="GA134" s="472"/>
      <c r="GB134" s="472"/>
      <c r="GC134" s="472"/>
      <c r="GD134" s="472"/>
      <c r="GE134" s="472"/>
      <c r="GF134" s="472"/>
      <c r="GG134" s="472"/>
      <c r="GH134" s="472"/>
      <c r="GI134" s="472"/>
      <c r="GJ134" s="472"/>
      <c r="GK134" s="472"/>
      <c r="GL134" s="472"/>
      <c r="GM134" s="472"/>
      <c r="GN134" s="472"/>
      <c r="GO134" s="472"/>
      <c r="GP134" s="472"/>
      <c r="GQ134" s="472"/>
      <c r="GR134" s="472"/>
      <c r="GS134" s="472"/>
      <c r="GT134" s="472"/>
      <c r="GU134" s="472"/>
      <c r="GV134" s="472"/>
      <c r="GW134" s="472"/>
      <c r="GX134" s="472"/>
      <c r="GY134" s="472"/>
      <c r="GZ134" s="472"/>
      <c r="HA134" s="472"/>
      <c r="HB134" s="472"/>
      <c r="HC134" s="472"/>
      <c r="HD134" s="472"/>
      <c r="HE134" s="472"/>
      <c r="HF134" s="472"/>
      <c r="HG134" s="472"/>
      <c r="HH134" s="472"/>
      <c r="HI134" s="472"/>
      <c r="HJ134" s="472"/>
      <c r="HK134" s="472"/>
      <c r="HL134" s="472"/>
      <c r="HM134" s="472"/>
      <c r="HN134" s="472"/>
      <c r="HO134" s="472"/>
      <c r="HP134" s="472"/>
      <c r="HQ134" s="472"/>
      <c r="HR134" s="472"/>
      <c r="HS134" s="472"/>
      <c r="HT134" s="472"/>
      <c r="HU134" s="472"/>
      <c r="HV134" s="472"/>
      <c r="HW134" s="472"/>
      <c r="HX134" s="472"/>
      <c r="HY134" s="472"/>
      <c r="HZ134" s="472"/>
      <c r="IA134" s="472"/>
      <c r="IB134" s="472"/>
      <c r="IC134" s="472"/>
      <c r="ID134" s="472"/>
    </row>
    <row r="135" spans="1:238" x14ac:dyDescent="0.3">
      <c r="A135" s="397" t="s">
        <v>1213</v>
      </c>
      <c r="B135" s="611"/>
      <c r="C135" s="611"/>
      <c r="D135" s="611"/>
      <c r="E135" s="291">
        <f t="shared" si="13"/>
        <v>6597214</v>
      </c>
      <c r="F135" s="291">
        <f>SUM(F136:F136)</f>
        <v>0</v>
      </c>
      <c r="G135" s="291">
        <f t="shared" ref="G135:M135" si="37">SUM(G136:G136)</f>
        <v>0</v>
      </c>
      <c r="H135" s="291">
        <f t="shared" si="37"/>
        <v>0</v>
      </c>
      <c r="I135" s="291">
        <f t="shared" si="37"/>
        <v>0</v>
      </c>
      <c r="J135" s="291">
        <f t="shared" si="37"/>
        <v>0</v>
      </c>
      <c r="K135" s="291">
        <f t="shared" si="37"/>
        <v>0</v>
      </c>
      <c r="L135" s="291">
        <f t="shared" si="37"/>
        <v>0</v>
      </c>
      <c r="M135" s="291">
        <f t="shared" si="37"/>
        <v>6597214</v>
      </c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472"/>
      <c r="FQ135" s="472"/>
      <c r="FR135" s="472"/>
      <c r="FS135" s="472"/>
      <c r="FT135" s="472"/>
      <c r="FU135" s="472"/>
      <c r="FV135" s="472"/>
      <c r="FW135" s="472"/>
      <c r="FX135" s="472"/>
      <c r="FY135" s="472"/>
      <c r="FZ135" s="472"/>
      <c r="GA135" s="472"/>
      <c r="GB135" s="472"/>
      <c r="GC135" s="472"/>
      <c r="GD135" s="472"/>
      <c r="GE135" s="472"/>
      <c r="GF135" s="472"/>
      <c r="GG135" s="472"/>
      <c r="GH135" s="472"/>
      <c r="GI135" s="472"/>
      <c r="GJ135" s="472"/>
      <c r="GK135" s="472"/>
      <c r="GL135" s="472"/>
      <c r="GM135" s="472"/>
      <c r="GN135" s="472"/>
      <c r="GO135" s="472"/>
      <c r="GP135" s="472"/>
      <c r="GQ135" s="472"/>
      <c r="GR135" s="472"/>
      <c r="GS135" s="472"/>
      <c r="GT135" s="472"/>
      <c r="GU135" s="472"/>
      <c r="GV135" s="472"/>
      <c r="GW135" s="472"/>
      <c r="GX135" s="472"/>
      <c r="GY135" s="472"/>
      <c r="GZ135" s="472"/>
      <c r="HA135" s="472"/>
      <c r="HB135" s="472"/>
      <c r="HC135" s="472"/>
      <c r="HD135" s="472"/>
      <c r="HE135" s="472"/>
      <c r="HF135" s="472"/>
      <c r="HG135" s="472"/>
      <c r="HH135" s="472"/>
      <c r="HI135" s="472"/>
      <c r="HJ135" s="472"/>
      <c r="HK135" s="472"/>
      <c r="HL135" s="472"/>
      <c r="HM135" s="472"/>
      <c r="HN135" s="472"/>
      <c r="HO135" s="472"/>
      <c r="HP135" s="472"/>
      <c r="HQ135" s="472"/>
      <c r="HR135" s="472"/>
      <c r="HS135" s="472"/>
      <c r="HT135" s="472"/>
      <c r="HU135" s="472"/>
      <c r="HV135" s="472"/>
      <c r="HW135" s="472"/>
      <c r="HX135" s="472"/>
      <c r="HY135" s="472"/>
      <c r="HZ135" s="472"/>
      <c r="IA135" s="472"/>
      <c r="IB135" s="472"/>
      <c r="IC135" s="472"/>
      <c r="ID135" s="472"/>
    </row>
    <row r="136" spans="1:238" ht="34.5" customHeight="1" x14ac:dyDescent="0.3">
      <c r="A136" s="296" t="s">
        <v>1218</v>
      </c>
      <c r="B136" s="612">
        <v>3</v>
      </c>
      <c r="C136" s="612">
        <v>311</v>
      </c>
      <c r="D136" s="612">
        <v>5202</v>
      </c>
      <c r="E136" s="294">
        <f t="shared" ref="E136:E199" si="38">F136+G136+H136+I136+J136+K136+L136+M136</f>
        <v>6597214</v>
      </c>
      <c r="F136" s="294">
        <v>0</v>
      </c>
      <c r="G136" s="294">
        <v>0</v>
      </c>
      <c r="H136" s="294">
        <v>0</v>
      </c>
      <c r="I136" s="294">
        <v>0</v>
      </c>
      <c r="J136" s="294">
        <v>0</v>
      </c>
      <c r="K136" s="294">
        <v>0</v>
      </c>
      <c r="L136" s="294">
        <f>14400-14400</f>
        <v>0</v>
      </c>
      <c r="M136" s="294">
        <f>6189541+407673</f>
        <v>6597214</v>
      </c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  <c r="AM136" s="472"/>
      <c r="AN136" s="472"/>
      <c r="AO136" s="472"/>
      <c r="AP136" s="472"/>
      <c r="AQ136" s="472"/>
      <c r="AR136" s="472"/>
      <c r="AS136" s="472"/>
      <c r="AT136" s="472"/>
      <c r="AU136" s="472"/>
      <c r="AV136" s="472"/>
      <c r="AW136" s="472"/>
      <c r="AX136" s="472"/>
      <c r="AY136" s="472"/>
      <c r="AZ136" s="472"/>
      <c r="BA136" s="472"/>
      <c r="BB136" s="472"/>
      <c r="BC136" s="472"/>
      <c r="BD136" s="472"/>
      <c r="BE136" s="472"/>
      <c r="BF136" s="472"/>
      <c r="BG136" s="472"/>
      <c r="BH136" s="472"/>
      <c r="BI136" s="472"/>
      <c r="BJ136" s="472"/>
      <c r="BK136" s="472"/>
      <c r="BL136" s="472"/>
      <c r="BM136" s="472"/>
      <c r="BN136" s="472"/>
      <c r="BO136" s="472"/>
      <c r="BP136" s="472"/>
      <c r="BQ136" s="472"/>
      <c r="BR136" s="472"/>
      <c r="BS136" s="472"/>
      <c r="BT136" s="472"/>
      <c r="BU136" s="472"/>
      <c r="BV136" s="472"/>
      <c r="BW136" s="472"/>
      <c r="BX136" s="472"/>
      <c r="BY136" s="472"/>
      <c r="BZ136" s="472"/>
      <c r="CA136" s="472"/>
      <c r="CB136" s="472"/>
      <c r="CC136" s="472"/>
      <c r="CD136" s="472"/>
      <c r="CE136" s="472"/>
      <c r="CF136" s="472"/>
      <c r="CG136" s="472"/>
      <c r="CH136" s="472"/>
      <c r="CI136" s="472"/>
      <c r="CJ136" s="472"/>
      <c r="CK136" s="472"/>
      <c r="CL136" s="472"/>
      <c r="CM136" s="472"/>
      <c r="CN136" s="472"/>
      <c r="CO136" s="472"/>
      <c r="CP136" s="472"/>
      <c r="CQ136" s="472"/>
      <c r="CR136" s="472"/>
      <c r="CS136" s="472"/>
      <c r="CT136" s="472"/>
      <c r="CU136" s="472"/>
      <c r="CV136" s="472"/>
      <c r="CW136" s="472"/>
      <c r="CX136" s="472"/>
      <c r="CY136" s="472"/>
      <c r="CZ136" s="472"/>
      <c r="DA136" s="472"/>
      <c r="DB136" s="472"/>
      <c r="DC136" s="472"/>
      <c r="DD136" s="472"/>
      <c r="DE136" s="472"/>
      <c r="DF136" s="472"/>
      <c r="DG136" s="472"/>
      <c r="DH136" s="472"/>
      <c r="DI136" s="472"/>
      <c r="DJ136" s="472"/>
      <c r="DK136" s="472"/>
      <c r="DL136" s="472"/>
      <c r="DM136" s="472"/>
      <c r="DN136" s="472"/>
      <c r="DO136" s="472"/>
      <c r="DP136" s="472"/>
      <c r="DQ136" s="472"/>
      <c r="DR136" s="472"/>
      <c r="DS136" s="472"/>
      <c r="DT136" s="472"/>
      <c r="DU136" s="472"/>
      <c r="DV136" s="472"/>
      <c r="DW136" s="472"/>
      <c r="DX136" s="472"/>
      <c r="DY136" s="472"/>
      <c r="DZ136" s="472"/>
      <c r="EA136" s="472"/>
      <c r="EB136" s="472"/>
      <c r="EC136" s="472"/>
      <c r="ED136" s="472"/>
      <c r="EE136" s="472"/>
      <c r="EF136" s="472"/>
      <c r="EG136" s="472"/>
      <c r="EH136" s="472"/>
      <c r="EI136" s="472"/>
      <c r="EJ136" s="472"/>
      <c r="EK136" s="472"/>
      <c r="EL136" s="472"/>
      <c r="EM136" s="472"/>
      <c r="EN136" s="472"/>
      <c r="EO136" s="472"/>
      <c r="EP136" s="472"/>
      <c r="EQ136" s="472"/>
      <c r="ER136" s="472"/>
      <c r="ES136" s="472"/>
      <c r="ET136" s="472"/>
      <c r="EU136" s="472"/>
      <c r="EV136" s="472"/>
      <c r="EW136" s="472"/>
      <c r="EX136" s="472"/>
      <c r="EY136" s="472"/>
      <c r="EZ136" s="472"/>
      <c r="FA136" s="472"/>
      <c r="FB136" s="472"/>
      <c r="FC136" s="472"/>
      <c r="FD136" s="472"/>
      <c r="FE136" s="472"/>
      <c r="FF136" s="472"/>
      <c r="FG136" s="472"/>
      <c r="FH136" s="472"/>
      <c r="FI136" s="472"/>
      <c r="FJ136" s="472"/>
      <c r="FK136" s="472"/>
      <c r="FL136" s="472"/>
      <c r="FM136" s="472"/>
      <c r="FN136" s="472"/>
      <c r="FO136" s="472"/>
      <c r="FP136" s="472"/>
      <c r="FQ136" s="472"/>
      <c r="FR136" s="472"/>
      <c r="FS136" s="472"/>
      <c r="FT136" s="472"/>
      <c r="FU136" s="472"/>
      <c r="FV136" s="472"/>
      <c r="FW136" s="472"/>
      <c r="FX136" s="472"/>
      <c r="FY136" s="472"/>
      <c r="FZ136" s="472"/>
      <c r="GA136" s="472"/>
      <c r="GB136" s="472"/>
      <c r="GC136" s="472"/>
      <c r="GD136" s="472"/>
      <c r="GE136" s="472"/>
      <c r="GF136" s="472"/>
      <c r="GG136" s="472"/>
      <c r="GH136" s="472"/>
      <c r="GI136" s="472"/>
      <c r="GJ136" s="472"/>
      <c r="GK136" s="472"/>
      <c r="GL136" s="472"/>
      <c r="GM136" s="472"/>
      <c r="GN136" s="472"/>
      <c r="GO136" s="472"/>
      <c r="GP136" s="472"/>
      <c r="GQ136" s="472"/>
      <c r="GR136" s="472"/>
      <c r="GS136" s="472"/>
      <c r="GT136" s="472"/>
      <c r="GU136" s="472"/>
      <c r="GV136" s="472"/>
      <c r="GW136" s="472"/>
      <c r="GX136" s="472"/>
      <c r="GY136" s="472"/>
      <c r="GZ136" s="472"/>
      <c r="HA136" s="472"/>
      <c r="HB136" s="472"/>
      <c r="HC136" s="472"/>
      <c r="HD136" s="472"/>
      <c r="HE136" s="472"/>
      <c r="HF136" s="472"/>
      <c r="HG136" s="472"/>
      <c r="HH136" s="472"/>
      <c r="HI136" s="472"/>
      <c r="HJ136" s="472"/>
      <c r="HK136" s="472"/>
      <c r="HL136" s="472"/>
      <c r="HM136" s="472"/>
      <c r="HN136" s="472"/>
      <c r="HO136" s="472"/>
      <c r="HP136" s="472"/>
      <c r="HQ136" s="472"/>
      <c r="HR136" s="472"/>
      <c r="HS136" s="472"/>
      <c r="HT136" s="472"/>
      <c r="HU136" s="472"/>
      <c r="HV136" s="472"/>
      <c r="HW136" s="472"/>
      <c r="HX136" s="472"/>
      <c r="HY136" s="472"/>
      <c r="HZ136" s="472"/>
      <c r="IA136" s="472"/>
      <c r="IB136" s="472"/>
      <c r="IC136" s="472"/>
      <c r="ID136" s="472"/>
    </row>
    <row r="137" spans="1:238" ht="31.2" x14ac:dyDescent="0.3">
      <c r="A137" s="397" t="s">
        <v>1215</v>
      </c>
      <c r="B137" s="611"/>
      <c r="C137" s="611"/>
      <c r="D137" s="611"/>
      <c r="E137" s="291">
        <f t="shared" si="38"/>
        <v>86734</v>
      </c>
      <c r="F137" s="291">
        <f t="shared" ref="F137:M137" si="39">SUM(F138:F146)</f>
        <v>0</v>
      </c>
      <c r="G137" s="291">
        <f t="shared" si="39"/>
        <v>0</v>
      </c>
      <c r="H137" s="291">
        <f t="shared" si="39"/>
        <v>18896</v>
      </c>
      <c r="I137" s="291">
        <f t="shared" si="39"/>
        <v>0</v>
      </c>
      <c r="J137" s="291">
        <f t="shared" si="39"/>
        <v>67838</v>
      </c>
      <c r="K137" s="291">
        <f t="shared" si="39"/>
        <v>0</v>
      </c>
      <c r="L137" s="291">
        <f t="shared" si="39"/>
        <v>0</v>
      </c>
      <c r="M137" s="291">
        <f t="shared" si="39"/>
        <v>0</v>
      </c>
      <c r="N137" s="472"/>
      <c r="O137" s="472"/>
      <c r="P137" s="472"/>
      <c r="Q137" s="472"/>
      <c r="R137" s="472"/>
      <c r="S137" s="472"/>
      <c r="T137" s="472"/>
      <c r="U137" s="472"/>
      <c r="V137" s="472"/>
      <c r="W137" s="472"/>
      <c r="X137" s="472"/>
      <c r="Y137" s="472"/>
      <c r="Z137" s="472"/>
      <c r="AA137" s="472"/>
      <c r="AB137" s="472"/>
      <c r="AC137" s="472"/>
      <c r="AD137" s="472"/>
      <c r="AE137" s="472"/>
      <c r="AF137" s="472"/>
      <c r="AG137" s="472"/>
      <c r="AH137" s="472"/>
      <c r="AI137" s="472"/>
      <c r="AJ137" s="472"/>
      <c r="AK137" s="472"/>
      <c r="AL137" s="472"/>
      <c r="AM137" s="472"/>
      <c r="AN137" s="472"/>
      <c r="AO137" s="472"/>
      <c r="AP137" s="472"/>
      <c r="AQ137" s="472"/>
      <c r="AR137" s="472"/>
      <c r="AS137" s="472"/>
      <c r="AT137" s="472"/>
      <c r="AU137" s="472"/>
      <c r="AV137" s="472"/>
      <c r="AW137" s="472"/>
      <c r="AX137" s="472"/>
      <c r="AY137" s="472"/>
      <c r="AZ137" s="472"/>
      <c r="BA137" s="472"/>
      <c r="BB137" s="472"/>
      <c r="BC137" s="472"/>
      <c r="BD137" s="472"/>
      <c r="BE137" s="472"/>
      <c r="BF137" s="472"/>
      <c r="BG137" s="472"/>
      <c r="BH137" s="472"/>
      <c r="BI137" s="472"/>
      <c r="BJ137" s="472"/>
      <c r="BK137" s="472"/>
      <c r="BL137" s="472"/>
      <c r="BM137" s="472"/>
      <c r="BN137" s="472"/>
      <c r="BO137" s="472"/>
      <c r="BP137" s="472"/>
      <c r="BQ137" s="472"/>
      <c r="BR137" s="472"/>
      <c r="BS137" s="472"/>
      <c r="BT137" s="472"/>
      <c r="BU137" s="472"/>
      <c r="BV137" s="472"/>
      <c r="BW137" s="472"/>
      <c r="BX137" s="472"/>
      <c r="BY137" s="472"/>
      <c r="BZ137" s="472"/>
      <c r="CA137" s="472"/>
      <c r="CB137" s="472"/>
      <c r="CC137" s="472"/>
      <c r="CD137" s="472"/>
      <c r="CE137" s="472"/>
      <c r="CF137" s="472"/>
      <c r="CG137" s="472"/>
      <c r="CH137" s="472"/>
      <c r="CI137" s="472"/>
      <c r="CJ137" s="472"/>
      <c r="CK137" s="472"/>
      <c r="CL137" s="472"/>
      <c r="CM137" s="472"/>
      <c r="CN137" s="472"/>
      <c r="CO137" s="472"/>
      <c r="CP137" s="472"/>
      <c r="CQ137" s="472"/>
      <c r="CR137" s="472"/>
      <c r="CS137" s="472"/>
      <c r="CT137" s="472"/>
      <c r="CU137" s="472"/>
      <c r="CV137" s="472"/>
      <c r="CW137" s="472"/>
      <c r="CX137" s="472"/>
      <c r="CY137" s="472"/>
      <c r="CZ137" s="472"/>
      <c r="DA137" s="472"/>
      <c r="DB137" s="472"/>
      <c r="DC137" s="472"/>
      <c r="DD137" s="472"/>
      <c r="DE137" s="472"/>
      <c r="DF137" s="472"/>
      <c r="DG137" s="472"/>
      <c r="DH137" s="472"/>
      <c r="DI137" s="472"/>
      <c r="DJ137" s="472"/>
      <c r="DK137" s="472"/>
      <c r="DL137" s="472"/>
      <c r="DM137" s="472"/>
      <c r="DN137" s="472"/>
      <c r="DO137" s="472"/>
      <c r="DP137" s="472"/>
      <c r="DQ137" s="472"/>
      <c r="DR137" s="472"/>
      <c r="DS137" s="472"/>
      <c r="DT137" s="472"/>
      <c r="DU137" s="472"/>
      <c r="DV137" s="472"/>
      <c r="DW137" s="472"/>
      <c r="DX137" s="472"/>
      <c r="DY137" s="472"/>
      <c r="DZ137" s="472"/>
      <c r="EA137" s="472"/>
      <c r="EB137" s="472"/>
      <c r="EC137" s="472"/>
      <c r="ED137" s="472"/>
      <c r="EE137" s="472"/>
      <c r="EF137" s="472"/>
      <c r="EG137" s="472"/>
      <c r="EH137" s="472"/>
      <c r="EI137" s="472"/>
      <c r="EJ137" s="472"/>
      <c r="EK137" s="472"/>
      <c r="EL137" s="472"/>
      <c r="EM137" s="472"/>
      <c r="EN137" s="472"/>
      <c r="EO137" s="472"/>
      <c r="EP137" s="472"/>
      <c r="EQ137" s="472"/>
      <c r="ER137" s="472"/>
      <c r="ES137" s="472"/>
      <c r="ET137" s="472"/>
      <c r="EU137" s="472"/>
      <c r="EV137" s="472"/>
      <c r="EW137" s="472"/>
      <c r="EX137" s="472"/>
      <c r="EY137" s="472"/>
      <c r="EZ137" s="472"/>
      <c r="FA137" s="472"/>
      <c r="FB137" s="472"/>
      <c r="FC137" s="472"/>
      <c r="FD137" s="472"/>
      <c r="FE137" s="472"/>
      <c r="FF137" s="472"/>
      <c r="FG137" s="472"/>
      <c r="FH137" s="472"/>
      <c r="FI137" s="472"/>
      <c r="FJ137" s="472"/>
      <c r="FK137" s="472"/>
      <c r="FL137" s="472"/>
      <c r="FM137" s="472"/>
      <c r="FN137" s="472"/>
      <c r="FO137" s="472"/>
      <c r="FP137" s="472"/>
      <c r="FQ137" s="472"/>
      <c r="FR137" s="472"/>
      <c r="FS137" s="472"/>
      <c r="FT137" s="472"/>
      <c r="FU137" s="472"/>
      <c r="FV137" s="472"/>
      <c r="FW137" s="472"/>
      <c r="FX137" s="472"/>
      <c r="FY137" s="472"/>
      <c r="FZ137" s="472"/>
      <c r="GA137" s="472"/>
      <c r="GB137" s="472"/>
      <c r="GC137" s="472"/>
      <c r="GD137" s="472"/>
      <c r="GE137" s="472"/>
      <c r="GF137" s="472"/>
      <c r="GG137" s="472"/>
      <c r="GH137" s="472"/>
      <c r="GI137" s="472"/>
      <c r="GJ137" s="472"/>
      <c r="GK137" s="472"/>
      <c r="GL137" s="472"/>
      <c r="GM137" s="472"/>
      <c r="GN137" s="472"/>
      <c r="GO137" s="472"/>
      <c r="GP137" s="472"/>
      <c r="GQ137" s="472"/>
      <c r="GR137" s="472"/>
      <c r="GS137" s="472"/>
      <c r="GT137" s="472"/>
      <c r="GU137" s="472"/>
      <c r="GV137" s="472"/>
      <c r="GW137" s="472"/>
      <c r="GX137" s="472"/>
      <c r="GY137" s="472"/>
      <c r="GZ137" s="472"/>
      <c r="HA137" s="472"/>
      <c r="HB137" s="472"/>
      <c r="HC137" s="472"/>
      <c r="HD137" s="472"/>
      <c r="HE137" s="472"/>
      <c r="HF137" s="472"/>
      <c r="HG137" s="472"/>
      <c r="HH137" s="472"/>
      <c r="HI137" s="472"/>
      <c r="HJ137" s="472"/>
      <c r="HK137" s="472"/>
      <c r="HL137" s="472"/>
      <c r="HM137" s="472"/>
      <c r="HN137" s="472"/>
      <c r="HO137" s="472"/>
      <c r="HP137" s="472"/>
      <c r="HQ137" s="472"/>
      <c r="HR137" s="472"/>
      <c r="HS137" s="472"/>
      <c r="HT137" s="472"/>
      <c r="HU137" s="472"/>
      <c r="HV137" s="472"/>
      <c r="HW137" s="472"/>
      <c r="HX137" s="472"/>
      <c r="HY137" s="472"/>
      <c r="HZ137" s="472"/>
      <c r="IA137" s="472"/>
      <c r="IB137" s="472"/>
      <c r="IC137" s="472"/>
      <c r="ID137" s="472"/>
    </row>
    <row r="138" spans="1:238" ht="31.2" x14ac:dyDescent="0.3">
      <c r="A138" s="296" t="s">
        <v>1437</v>
      </c>
      <c r="B138" s="612">
        <v>1</v>
      </c>
      <c r="C138" s="612">
        <v>311</v>
      </c>
      <c r="D138" s="612">
        <v>5203</v>
      </c>
      <c r="E138" s="294">
        <f t="shared" si="38"/>
        <v>14400</v>
      </c>
      <c r="F138" s="294">
        <v>0</v>
      </c>
      <c r="G138" s="294">
        <v>0</v>
      </c>
      <c r="H138" s="294">
        <v>0</v>
      </c>
      <c r="I138" s="294">
        <v>0</v>
      </c>
      <c r="J138" s="294">
        <v>14400</v>
      </c>
      <c r="K138" s="294">
        <v>0</v>
      </c>
      <c r="L138" s="294">
        <v>0</v>
      </c>
      <c r="M138" s="294">
        <v>0</v>
      </c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472"/>
      <c r="AI138" s="472"/>
      <c r="AJ138" s="472"/>
      <c r="AK138" s="472"/>
      <c r="AL138" s="472"/>
      <c r="AM138" s="472"/>
      <c r="AN138" s="472"/>
      <c r="AO138" s="472"/>
      <c r="AP138" s="472"/>
      <c r="AQ138" s="472"/>
      <c r="AR138" s="472"/>
      <c r="AS138" s="47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  <c r="BI138" s="472"/>
      <c r="BJ138" s="472"/>
      <c r="BK138" s="472"/>
      <c r="BL138" s="472"/>
      <c r="BM138" s="472"/>
      <c r="BN138" s="472"/>
      <c r="BO138" s="472"/>
      <c r="BP138" s="472"/>
      <c r="BQ138" s="472"/>
      <c r="BR138" s="472"/>
      <c r="BS138" s="472"/>
      <c r="BT138" s="472"/>
      <c r="BU138" s="472"/>
      <c r="BV138" s="472"/>
      <c r="BW138" s="472"/>
      <c r="BX138" s="472"/>
      <c r="BY138" s="472"/>
      <c r="BZ138" s="472"/>
      <c r="CA138" s="472"/>
      <c r="CB138" s="472"/>
      <c r="CC138" s="472"/>
      <c r="CD138" s="472"/>
      <c r="CE138" s="472"/>
      <c r="CF138" s="472"/>
      <c r="CG138" s="472"/>
      <c r="CH138" s="472"/>
      <c r="CI138" s="472"/>
      <c r="CJ138" s="472"/>
      <c r="CK138" s="472"/>
      <c r="CL138" s="472"/>
      <c r="CM138" s="472"/>
      <c r="CN138" s="472"/>
      <c r="CO138" s="472"/>
      <c r="CP138" s="472"/>
      <c r="CQ138" s="472"/>
      <c r="CR138" s="472"/>
      <c r="CS138" s="472"/>
      <c r="CT138" s="472"/>
      <c r="CU138" s="472"/>
      <c r="CV138" s="472"/>
      <c r="CW138" s="472"/>
      <c r="CX138" s="472"/>
      <c r="CY138" s="472"/>
      <c r="CZ138" s="472"/>
      <c r="DA138" s="472"/>
      <c r="DB138" s="472"/>
      <c r="DC138" s="472"/>
      <c r="DD138" s="472"/>
      <c r="DE138" s="472"/>
      <c r="DF138" s="472"/>
      <c r="DG138" s="472"/>
      <c r="DH138" s="472"/>
      <c r="DI138" s="472"/>
      <c r="DJ138" s="472"/>
      <c r="DK138" s="472"/>
      <c r="DL138" s="472"/>
      <c r="DM138" s="472"/>
      <c r="DN138" s="472"/>
      <c r="DO138" s="472"/>
      <c r="DP138" s="472"/>
      <c r="DQ138" s="472"/>
      <c r="DR138" s="472"/>
      <c r="DS138" s="472"/>
      <c r="DT138" s="472"/>
      <c r="DU138" s="472"/>
      <c r="DV138" s="472"/>
      <c r="DW138" s="472"/>
      <c r="DX138" s="472"/>
      <c r="DY138" s="472"/>
      <c r="DZ138" s="472"/>
      <c r="EA138" s="472"/>
      <c r="EB138" s="472"/>
      <c r="EC138" s="472"/>
      <c r="ED138" s="472"/>
      <c r="EE138" s="472"/>
      <c r="EF138" s="472"/>
      <c r="EG138" s="472"/>
      <c r="EH138" s="472"/>
      <c r="EI138" s="472"/>
      <c r="EJ138" s="472"/>
      <c r="EK138" s="472"/>
      <c r="EL138" s="472"/>
      <c r="EM138" s="472"/>
      <c r="EN138" s="472"/>
      <c r="EO138" s="472"/>
      <c r="EP138" s="472"/>
      <c r="EQ138" s="472"/>
      <c r="ER138" s="472"/>
      <c r="ES138" s="472"/>
      <c r="ET138" s="472"/>
      <c r="EU138" s="472"/>
      <c r="EV138" s="472"/>
      <c r="EW138" s="472"/>
      <c r="EX138" s="472"/>
      <c r="EY138" s="472"/>
      <c r="EZ138" s="472"/>
      <c r="FA138" s="472"/>
      <c r="FB138" s="472"/>
      <c r="FC138" s="472"/>
      <c r="FD138" s="472"/>
      <c r="FE138" s="472"/>
      <c r="FF138" s="472"/>
      <c r="FG138" s="472"/>
      <c r="FH138" s="472"/>
      <c r="FI138" s="472"/>
      <c r="FJ138" s="472"/>
      <c r="FK138" s="472"/>
      <c r="FL138" s="472"/>
      <c r="FM138" s="472"/>
      <c r="FN138" s="472"/>
      <c r="FO138" s="472"/>
      <c r="FP138" s="472"/>
      <c r="FQ138" s="472"/>
      <c r="FR138" s="472"/>
      <c r="FS138" s="472"/>
      <c r="FT138" s="472"/>
      <c r="FU138" s="472"/>
      <c r="FV138" s="472"/>
      <c r="FW138" s="472"/>
      <c r="FX138" s="472"/>
      <c r="FY138" s="472"/>
      <c r="FZ138" s="472"/>
      <c r="GA138" s="472"/>
      <c r="GB138" s="472"/>
      <c r="GC138" s="472"/>
      <c r="GD138" s="472"/>
      <c r="GE138" s="472"/>
      <c r="GF138" s="472"/>
      <c r="GG138" s="472"/>
      <c r="GH138" s="472"/>
      <c r="GI138" s="472"/>
      <c r="GJ138" s="472"/>
      <c r="GK138" s="472"/>
      <c r="GL138" s="472"/>
      <c r="GM138" s="472"/>
      <c r="GN138" s="472"/>
      <c r="GO138" s="472"/>
      <c r="GP138" s="472"/>
      <c r="GQ138" s="472"/>
      <c r="GR138" s="472"/>
      <c r="GS138" s="472"/>
      <c r="GT138" s="472"/>
      <c r="GU138" s="472"/>
      <c r="GV138" s="472"/>
      <c r="GW138" s="472"/>
      <c r="GX138" s="472"/>
      <c r="GY138" s="472"/>
      <c r="GZ138" s="472"/>
      <c r="HA138" s="472"/>
      <c r="HB138" s="472"/>
      <c r="HC138" s="472"/>
      <c r="HD138" s="472"/>
      <c r="HE138" s="472"/>
      <c r="HF138" s="472"/>
      <c r="HG138" s="472"/>
      <c r="HH138" s="472"/>
      <c r="HI138" s="472"/>
      <c r="HJ138" s="472"/>
      <c r="HK138" s="472"/>
      <c r="HL138" s="472"/>
      <c r="HM138" s="472"/>
      <c r="HN138" s="472"/>
      <c r="HO138" s="472"/>
      <c r="HP138" s="472"/>
      <c r="HQ138" s="472"/>
      <c r="HR138" s="472"/>
      <c r="HS138" s="472"/>
      <c r="HT138" s="472"/>
      <c r="HU138" s="472"/>
      <c r="HV138" s="472"/>
      <c r="HW138" s="472"/>
      <c r="HX138" s="472"/>
      <c r="HY138" s="472"/>
      <c r="HZ138" s="472"/>
      <c r="IA138" s="472"/>
      <c r="IB138" s="472"/>
      <c r="IC138" s="472"/>
      <c r="ID138" s="472"/>
    </row>
    <row r="139" spans="1:238" ht="31.2" x14ac:dyDescent="0.3">
      <c r="A139" s="400" t="s">
        <v>1438</v>
      </c>
      <c r="B139" s="614">
        <v>1</v>
      </c>
      <c r="C139" s="614">
        <v>322</v>
      </c>
      <c r="D139" s="614">
        <v>5203</v>
      </c>
      <c r="E139" s="294">
        <f t="shared" si="38"/>
        <v>10550</v>
      </c>
      <c r="F139" s="294">
        <v>0</v>
      </c>
      <c r="G139" s="294">
        <v>0</v>
      </c>
      <c r="H139" s="294">
        <v>0</v>
      </c>
      <c r="I139" s="294">
        <v>0</v>
      </c>
      <c r="J139" s="294">
        <v>10550</v>
      </c>
      <c r="K139" s="294">
        <v>0</v>
      </c>
      <c r="L139" s="294">
        <v>0</v>
      </c>
      <c r="M139" s="294">
        <v>0</v>
      </c>
      <c r="N139" s="472"/>
      <c r="O139" s="472"/>
      <c r="P139" s="472"/>
      <c r="Q139" s="472"/>
      <c r="R139" s="472"/>
      <c r="S139" s="472"/>
      <c r="T139" s="472"/>
      <c r="U139" s="472"/>
      <c r="V139" s="472"/>
      <c r="W139" s="472"/>
      <c r="X139" s="472"/>
      <c r="Y139" s="472"/>
      <c r="Z139" s="472"/>
      <c r="AA139" s="472"/>
      <c r="AB139" s="472"/>
      <c r="AC139" s="472"/>
      <c r="AD139" s="472"/>
      <c r="AE139" s="472"/>
      <c r="AF139" s="472"/>
      <c r="AG139" s="472"/>
      <c r="AH139" s="472"/>
      <c r="AI139" s="472"/>
      <c r="AJ139" s="472"/>
      <c r="AK139" s="472"/>
      <c r="AL139" s="472"/>
      <c r="AM139" s="472"/>
      <c r="AN139" s="472"/>
      <c r="AO139" s="472"/>
      <c r="AP139" s="472"/>
      <c r="AQ139" s="472"/>
      <c r="AR139" s="472"/>
      <c r="AS139" s="47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  <c r="BI139" s="472"/>
      <c r="BJ139" s="472"/>
      <c r="BK139" s="472"/>
      <c r="BL139" s="472"/>
      <c r="BM139" s="472"/>
      <c r="BN139" s="472"/>
      <c r="BO139" s="472"/>
      <c r="BP139" s="472"/>
      <c r="BQ139" s="472"/>
      <c r="BR139" s="472"/>
      <c r="BS139" s="472"/>
      <c r="BT139" s="472"/>
      <c r="BU139" s="472"/>
      <c r="BV139" s="472"/>
      <c r="BW139" s="472"/>
      <c r="BX139" s="472"/>
      <c r="BY139" s="472"/>
      <c r="BZ139" s="472"/>
      <c r="CA139" s="472"/>
      <c r="CB139" s="472"/>
      <c r="CC139" s="472"/>
      <c r="CD139" s="472"/>
      <c r="CE139" s="472"/>
      <c r="CF139" s="472"/>
      <c r="CG139" s="472"/>
      <c r="CH139" s="472"/>
      <c r="CI139" s="472"/>
      <c r="CJ139" s="472"/>
      <c r="CK139" s="472"/>
      <c r="CL139" s="472"/>
      <c r="CM139" s="472"/>
      <c r="CN139" s="472"/>
      <c r="CO139" s="472"/>
      <c r="CP139" s="472"/>
      <c r="CQ139" s="472"/>
      <c r="CR139" s="472"/>
      <c r="CS139" s="472"/>
      <c r="CT139" s="472"/>
      <c r="CU139" s="472"/>
      <c r="CV139" s="472"/>
      <c r="CW139" s="472"/>
      <c r="CX139" s="472"/>
      <c r="CY139" s="472"/>
      <c r="CZ139" s="472"/>
      <c r="DA139" s="472"/>
      <c r="DB139" s="472"/>
      <c r="DC139" s="472"/>
      <c r="DD139" s="472"/>
      <c r="DE139" s="472"/>
      <c r="DF139" s="472"/>
      <c r="DG139" s="472"/>
      <c r="DH139" s="472"/>
      <c r="DI139" s="472"/>
      <c r="DJ139" s="472"/>
      <c r="DK139" s="472"/>
      <c r="DL139" s="472"/>
      <c r="DM139" s="472"/>
      <c r="DN139" s="472"/>
      <c r="DO139" s="472"/>
      <c r="DP139" s="472"/>
      <c r="DQ139" s="472"/>
      <c r="DR139" s="472"/>
      <c r="DS139" s="472"/>
      <c r="DT139" s="472"/>
      <c r="DU139" s="472"/>
      <c r="DV139" s="472"/>
      <c r="DW139" s="472"/>
      <c r="DX139" s="472"/>
      <c r="DY139" s="472"/>
      <c r="DZ139" s="472"/>
      <c r="EA139" s="472"/>
      <c r="EB139" s="472"/>
      <c r="EC139" s="472"/>
      <c r="ED139" s="472"/>
      <c r="EE139" s="472"/>
      <c r="EF139" s="472"/>
      <c r="EG139" s="472"/>
      <c r="EH139" s="472"/>
      <c r="EI139" s="472"/>
      <c r="EJ139" s="472"/>
      <c r="EK139" s="472"/>
      <c r="EL139" s="472"/>
      <c r="EM139" s="472"/>
      <c r="EN139" s="472"/>
      <c r="EO139" s="472"/>
      <c r="EP139" s="472"/>
      <c r="EQ139" s="472"/>
      <c r="ER139" s="472"/>
      <c r="ES139" s="472"/>
      <c r="ET139" s="472"/>
      <c r="EU139" s="472"/>
      <c r="EV139" s="472"/>
      <c r="EW139" s="472"/>
      <c r="EX139" s="472"/>
      <c r="EY139" s="472"/>
      <c r="EZ139" s="472"/>
      <c r="FA139" s="472"/>
      <c r="FB139" s="472"/>
      <c r="FC139" s="472"/>
      <c r="FD139" s="472"/>
      <c r="FE139" s="472"/>
      <c r="FF139" s="472"/>
      <c r="FG139" s="472"/>
      <c r="FH139" s="472"/>
      <c r="FI139" s="472"/>
      <c r="FJ139" s="472"/>
      <c r="FK139" s="472"/>
      <c r="FL139" s="472"/>
      <c r="FM139" s="472"/>
      <c r="FN139" s="472"/>
      <c r="FO139" s="472"/>
      <c r="FP139" s="472"/>
      <c r="FQ139" s="472"/>
      <c r="FR139" s="472"/>
      <c r="FS139" s="472"/>
      <c r="FT139" s="472"/>
      <c r="FU139" s="472"/>
      <c r="FV139" s="472"/>
      <c r="FW139" s="472"/>
      <c r="FX139" s="472"/>
      <c r="FY139" s="472"/>
      <c r="FZ139" s="472"/>
      <c r="GA139" s="472"/>
      <c r="GB139" s="472"/>
      <c r="GC139" s="472"/>
      <c r="GD139" s="472"/>
      <c r="GE139" s="472"/>
      <c r="GF139" s="472"/>
      <c r="GG139" s="472"/>
      <c r="GH139" s="472"/>
      <c r="GI139" s="472"/>
      <c r="GJ139" s="472"/>
      <c r="GK139" s="472"/>
      <c r="GL139" s="472"/>
      <c r="GM139" s="472"/>
      <c r="GN139" s="472"/>
      <c r="GO139" s="472"/>
      <c r="GP139" s="472"/>
      <c r="GQ139" s="472"/>
      <c r="GR139" s="472"/>
      <c r="GS139" s="472"/>
      <c r="GT139" s="472"/>
      <c r="GU139" s="472"/>
      <c r="GV139" s="472"/>
      <c r="GW139" s="472"/>
      <c r="GX139" s="472"/>
      <c r="GY139" s="472"/>
      <c r="GZ139" s="472"/>
      <c r="HA139" s="472"/>
      <c r="HB139" s="472"/>
      <c r="HC139" s="472"/>
      <c r="HD139" s="472"/>
      <c r="HE139" s="472"/>
      <c r="HF139" s="472"/>
      <c r="HG139" s="472"/>
      <c r="HH139" s="472"/>
      <c r="HI139" s="472"/>
      <c r="HJ139" s="472"/>
      <c r="HK139" s="472"/>
      <c r="HL139" s="472"/>
      <c r="HM139" s="472"/>
      <c r="HN139" s="472"/>
      <c r="HO139" s="472"/>
      <c r="HP139" s="472"/>
      <c r="HQ139" s="472"/>
      <c r="HR139" s="472"/>
      <c r="HS139" s="472"/>
      <c r="HT139" s="472"/>
      <c r="HU139" s="472"/>
      <c r="HV139" s="472"/>
      <c r="HW139" s="472"/>
      <c r="HX139" s="472"/>
      <c r="HY139" s="472"/>
      <c r="HZ139" s="472"/>
      <c r="IA139" s="472"/>
      <c r="IB139" s="472"/>
      <c r="IC139" s="472"/>
      <c r="ID139" s="472"/>
    </row>
    <row r="140" spans="1:238" ht="31.2" x14ac:dyDescent="0.3">
      <c r="A140" s="296" t="s">
        <v>1439</v>
      </c>
      <c r="B140" s="612">
        <v>1</v>
      </c>
      <c r="C140" s="612">
        <v>311</v>
      </c>
      <c r="D140" s="612">
        <v>5203</v>
      </c>
      <c r="E140" s="294">
        <f t="shared" si="38"/>
        <v>13841</v>
      </c>
      <c r="F140" s="294">
        <v>0</v>
      </c>
      <c r="G140" s="294">
        <v>0</v>
      </c>
      <c r="H140" s="294">
        <v>0</v>
      </c>
      <c r="I140" s="294">
        <v>0</v>
      </c>
      <c r="J140" s="294">
        <v>13841</v>
      </c>
      <c r="K140" s="294">
        <v>0</v>
      </c>
      <c r="L140" s="294">
        <v>0</v>
      </c>
      <c r="M140" s="294">
        <v>0</v>
      </c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  <c r="AA140" s="472"/>
      <c r="AB140" s="472"/>
      <c r="AC140" s="472"/>
      <c r="AD140" s="472"/>
      <c r="AE140" s="472"/>
      <c r="AF140" s="472"/>
      <c r="AG140" s="472"/>
      <c r="AH140" s="472"/>
      <c r="AI140" s="472"/>
      <c r="AJ140" s="472"/>
      <c r="AK140" s="472"/>
      <c r="AL140" s="472"/>
      <c r="AM140" s="472"/>
      <c r="AN140" s="472"/>
      <c r="AO140" s="472"/>
      <c r="AP140" s="472"/>
      <c r="AQ140" s="472"/>
      <c r="AR140" s="472"/>
      <c r="AS140" s="472"/>
      <c r="AT140" s="472"/>
      <c r="AU140" s="472"/>
      <c r="AV140" s="472"/>
      <c r="AW140" s="472"/>
      <c r="AX140" s="472"/>
      <c r="AY140" s="472"/>
      <c r="AZ140" s="472"/>
      <c r="BA140" s="472"/>
      <c r="BB140" s="472"/>
      <c r="BC140" s="472"/>
      <c r="BD140" s="472"/>
      <c r="BE140" s="472"/>
      <c r="BF140" s="472"/>
      <c r="BG140" s="472"/>
      <c r="BH140" s="472"/>
      <c r="BI140" s="472"/>
      <c r="BJ140" s="472"/>
      <c r="BK140" s="472"/>
      <c r="BL140" s="472"/>
      <c r="BM140" s="472"/>
      <c r="BN140" s="472"/>
      <c r="BO140" s="472"/>
      <c r="BP140" s="472"/>
      <c r="BQ140" s="472"/>
      <c r="BR140" s="472"/>
      <c r="BS140" s="472"/>
      <c r="BT140" s="472"/>
      <c r="BU140" s="472"/>
      <c r="BV140" s="472"/>
      <c r="BW140" s="472"/>
      <c r="BX140" s="472"/>
      <c r="BY140" s="472"/>
      <c r="BZ140" s="472"/>
      <c r="CA140" s="472"/>
      <c r="CB140" s="472"/>
      <c r="CC140" s="472"/>
      <c r="CD140" s="472"/>
      <c r="CE140" s="472"/>
      <c r="CF140" s="472"/>
      <c r="CG140" s="472"/>
      <c r="CH140" s="472"/>
      <c r="CI140" s="472"/>
      <c r="CJ140" s="472"/>
      <c r="CK140" s="472"/>
      <c r="CL140" s="472"/>
      <c r="CM140" s="472"/>
      <c r="CN140" s="472"/>
      <c r="CO140" s="472"/>
      <c r="CP140" s="472"/>
      <c r="CQ140" s="472"/>
      <c r="CR140" s="472"/>
      <c r="CS140" s="472"/>
      <c r="CT140" s="472"/>
      <c r="CU140" s="472"/>
      <c r="CV140" s="472"/>
      <c r="CW140" s="472"/>
      <c r="CX140" s="472"/>
      <c r="CY140" s="472"/>
      <c r="CZ140" s="472"/>
      <c r="DA140" s="472"/>
      <c r="DB140" s="472"/>
      <c r="DC140" s="472"/>
      <c r="DD140" s="472"/>
      <c r="DE140" s="472"/>
      <c r="DF140" s="472"/>
      <c r="DG140" s="472"/>
      <c r="DH140" s="472"/>
      <c r="DI140" s="472"/>
      <c r="DJ140" s="472"/>
      <c r="DK140" s="472"/>
      <c r="DL140" s="472"/>
      <c r="DM140" s="472"/>
      <c r="DN140" s="472"/>
      <c r="DO140" s="472"/>
      <c r="DP140" s="472"/>
      <c r="DQ140" s="472"/>
      <c r="DR140" s="472"/>
      <c r="DS140" s="472"/>
      <c r="DT140" s="472"/>
      <c r="DU140" s="472"/>
      <c r="DV140" s="472"/>
      <c r="DW140" s="472"/>
      <c r="DX140" s="472"/>
      <c r="DY140" s="472"/>
      <c r="DZ140" s="472"/>
      <c r="EA140" s="472"/>
      <c r="EB140" s="472"/>
      <c r="EC140" s="472"/>
      <c r="ED140" s="472"/>
      <c r="EE140" s="472"/>
      <c r="EF140" s="472"/>
      <c r="EG140" s="472"/>
      <c r="EH140" s="472"/>
      <c r="EI140" s="472"/>
      <c r="EJ140" s="472"/>
      <c r="EK140" s="472"/>
      <c r="EL140" s="472"/>
      <c r="EM140" s="472"/>
      <c r="EN140" s="472"/>
      <c r="EO140" s="472"/>
      <c r="EP140" s="472"/>
      <c r="EQ140" s="472"/>
      <c r="ER140" s="472"/>
      <c r="ES140" s="472"/>
      <c r="ET140" s="472"/>
      <c r="EU140" s="472"/>
      <c r="EV140" s="472"/>
      <c r="EW140" s="472"/>
      <c r="EX140" s="472"/>
      <c r="EY140" s="472"/>
      <c r="EZ140" s="472"/>
      <c r="FA140" s="472"/>
      <c r="FB140" s="472"/>
      <c r="FC140" s="472"/>
      <c r="FD140" s="472"/>
      <c r="FE140" s="472"/>
      <c r="FF140" s="472"/>
      <c r="FG140" s="472"/>
      <c r="FH140" s="472"/>
      <c r="FI140" s="472"/>
      <c r="FJ140" s="472"/>
      <c r="FK140" s="472"/>
      <c r="FL140" s="472"/>
      <c r="FM140" s="472"/>
      <c r="FN140" s="472"/>
      <c r="FO140" s="472"/>
      <c r="FP140" s="472"/>
      <c r="FQ140" s="472"/>
      <c r="FR140" s="472"/>
      <c r="FS140" s="472"/>
      <c r="FT140" s="472"/>
      <c r="FU140" s="472"/>
      <c r="FV140" s="472"/>
      <c r="FW140" s="472"/>
      <c r="FX140" s="472"/>
      <c r="FY140" s="472"/>
      <c r="FZ140" s="472"/>
      <c r="GA140" s="472"/>
      <c r="GB140" s="472"/>
      <c r="GC140" s="472"/>
      <c r="GD140" s="472"/>
      <c r="GE140" s="472"/>
      <c r="GF140" s="472"/>
      <c r="GG140" s="472"/>
      <c r="GH140" s="472"/>
      <c r="GI140" s="472"/>
      <c r="GJ140" s="472"/>
      <c r="GK140" s="472"/>
      <c r="GL140" s="472"/>
      <c r="GM140" s="472"/>
      <c r="GN140" s="472"/>
      <c r="GO140" s="472"/>
      <c r="GP140" s="472"/>
      <c r="GQ140" s="472"/>
      <c r="GR140" s="472"/>
      <c r="GS140" s="472"/>
      <c r="GT140" s="472"/>
      <c r="GU140" s="472"/>
      <c r="GV140" s="472"/>
      <c r="GW140" s="472"/>
      <c r="GX140" s="472"/>
      <c r="GY140" s="472"/>
      <c r="GZ140" s="472"/>
      <c r="HA140" s="472"/>
      <c r="HB140" s="472"/>
      <c r="HC140" s="472"/>
      <c r="HD140" s="472"/>
      <c r="HE140" s="472"/>
      <c r="HF140" s="472"/>
      <c r="HG140" s="472"/>
      <c r="HH140" s="472"/>
      <c r="HI140" s="472"/>
      <c r="HJ140" s="472"/>
      <c r="HK140" s="472"/>
      <c r="HL140" s="472"/>
      <c r="HM140" s="472"/>
      <c r="HN140" s="472"/>
      <c r="HO140" s="472"/>
      <c r="HP140" s="472"/>
      <c r="HQ140" s="472"/>
      <c r="HR140" s="472"/>
      <c r="HS140" s="472"/>
      <c r="HT140" s="472"/>
      <c r="HU140" s="472"/>
      <c r="HV140" s="472"/>
      <c r="HW140" s="472"/>
      <c r="HX140" s="472"/>
      <c r="HY140" s="472"/>
      <c r="HZ140" s="472"/>
      <c r="IA140" s="472"/>
      <c r="IB140" s="472"/>
      <c r="IC140" s="472"/>
      <c r="ID140" s="472"/>
    </row>
    <row r="141" spans="1:238" ht="31.2" x14ac:dyDescent="0.3">
      <c r="A141" s="296" t="s">
        <v>1440</v>
      </c>
      <c r="B141" s="612">
        <v>1</v>
      </c>
      <c r="C141" s="612">
        <v>322</v>
      </c>
      <c r="D141" s="612">
        <v>5203</v>
      </c>
      <c r="E141" s="294">
        <f t="shared" si="38"/>
        <v>3707</v>
      </c>
      <c r="F141" s="294">
        <v>0</v>
      </c>
      <c r="G141" s="294">
        <v>0</v>
      </c>
      <c r="H141" s="294">
        <v>0</v>
      </c>
      <c r="I141" s="294">
        <v>0</v>
      </c>
      <c r="J141" s="294">
        <v>3707</v>
      </c>
      <c r="K141" s="294">
        <v>0</v>
      </c>
      <c r="L141" s="294">
        <v>0</v>
      </c>
      <c r="M141" s="294">
        <v>0</v>
      </c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  <c r="AA141" s="472"/>
      <c r="AB141" s="472"/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  <c r="AP141" s="472"/>
      <c r="AQ141" s="472"/>
      <c r="AR141" s="472"/>
      <c r="AS141" s="472"/>
      <c r="AT141" s="472"/>
      <c r="AU141" s="472"/>
      <c r="AV141" s="472"/>
      <c r="AW141" s="472"/>
      <c r="AX141" s="472"/>
      <c r="AY141" s="472"/>
      <c r="AZ141" s="472"/>
      <c r="BA141" s="472"/>
      <c r="BB141" s="472"/>
      <c r="BC141" s="472"/>
      <c r="BD141" s="472"/>
      <c r="BE141" s="472"/>
      <c r="BF141" s="472"/>
      <c r="BG141" s="472"/>
      <c r="BH141" s="472"/>
      <c r="BI141" s="472"/>
      <c r="BJ141" s="472"/>
      <c r="BK141" s="472"/>
      <c r="BL141" s="472"/>
      <c r="BM141" s="472"/>
      <c r="BN141" s="472"/>
      <c r="BO141" s="472"/>
      <c r="BP141" s="472"/>
      <c r="BQ141" s="472"/>
      <c r="BR141" s="472"/>
      <c r="BS141" s="472"/>
      <c r="BT141" s="472"/>
      <c r="BU141" s="472"/>
      <c r="BV141" s="472"/>
      <c r="BW141" s="472"/>
      <c r="BX141" s="472"/>
      <c r="BY141" s="472"/>
      <c r="BZ141" s="472"/>
      <c r="CA141" s="472"/>
      <c r="CB141" s="472"/>
      <c r="CC141" s="472"/>
      <c r="CD141" s="472"/>
      <c r="CE141" s="472"/>
      <c r="CF141" s="472"/>
      <c r="CG141" s="472"/>
      <c r="CH141" s="472"/>
      <c r="CI141" s="472"/>
      <c r="CJ141" s="472"/>
      <c r="CK141" s="472"/>
      <c r="CL141" s="472"/>
      <c r="CM141" s="472"/>
      <c r="CN141" s="472"/>
      <c r="CO141" s="472"/>
      <c r="CP141" s="472"/>
      <c r="CQ141" s="472"/>
      <c r="CR141" s="472"/>
      <c r="CS141" s="472"/>
      <c r="CT141" s="472"/>
      <c r="CU141" s="472"/>
      <c r="CV141" s="472"/>
      <c r="CW141" s="472"/>
      <c r="CX141" s="472"/>
      <c r="CY141" s="472"/>
      <c r="CZ141" s="472"/>
      <c r="DA141" s="472"/>
      <c r="DB141" s="472"/>
      <c r="DC141" s="472"/>
      <c r="DD141" s="472"/>
      <c r="DE141" s="472"/>
      <c r="DF141" s="472"/>
      <c r="DG141" s="472"/>
      <c r="DH141" s="472"/>
      <c r="DI141" s="472"/>
      <c r="DJ141" s="472"/>
      <c r="DK141" s="472"/>
      <c r="DL141" s="472"/>
      <c r="DM141" s="472"/>
      <c r="DN141" s="472"/>
      <c r="DO141" s="472"/>
      <c r="DP141" s="472"/>
      <c r="DQ141" s="472"/>
      <c r="DR141" s="472"/>
      <c r="DS141" s="472"/>
      <c r="DT141" s="472"/>
      <c r="DU141" s="472"/>
      <c r="DV141" s="472"/>
      <c r="DW141" s="472"/>
      <c r="DX141" s="472"/>
      <c r="DY141" s="472"/>
      <c r="DZ141" s="472"/>
      <c r="EA141" s="472"/>
      <c r="EB141" s="472"/>
      <c r="EC141" s="472"/>
      <c r="ED141" s="472"/>
      <c r="EE141" s="472"/>
      <c r="EF141" s="472"/>
      <c r="EG141" s="472"/>
      <c r="EH141" s="472"/>
      <c r="EI141" s="472"/>
      <c r="EJ141" s="472"/>
      <c r="EK141" s="472"/>
      <c r="EL141" s="472"/>
      <c r="EM141" s="472"/>
      <c r="EN141" s="472"/>
      <c r="EO141" s="472"/>
      <c r="EP141" s="472"/>
      <c r="EQ141" s="472"/>
      <c r="ER141" s="472"/>
      <c r="ES141" s="472"/>
      <c r="ET141" s="472"/>
      <c r="EU141" s="472"/>
      <c r="EV141" s="472"/>
      <c r="EW141" s="472"/>
      <c r="EX141" s="472"/>
      <c r="EY141" s="472"/>
      <c r="EZ141" s="472"/>
      <c r="FA141" s="472"/>
      <c r="FB141" s="472"/>
      <c r="FC141" s="472"/>
      <c r="FD141" s="472"/>
      <c r="FE141" s="472"/>
      <c r="FF141" s="472"/>
      <c r="FG141" s="472"/>
      <c r="FH141" s="472"/>
      <c r="FI141" s="472"/>
      <c r="FJ141" s="472"/>
      <c r="FK141" s="472"/>
      <c r="FL141" s="472"/>
      <c r="FM141" s="472"/>
      <c r="FN141" s="472"/>
      <c r="FO141" s="472"/>
      <c r="FP141" s="472"/>
      <c r="FQ141" s="472"/>
      <c r="FR141" s="472"/>
      <c r="FS141" s="472"/>
      <c r="FT141" s="472"/>
      <c r="FU141" s="472"/>
      <c r="FV141" s="472"/>
      <c r="FW141" s="472"/>
      <c r="FX141" s="472"/>
      <c r="FY141" s="472"/>
      <c r="FZ141" s="472"/>
      <c r="GA141" s="472"/>
      <c r="GB141" s="472"/>
      <c r="GC141" s="472"/>
      <c r="GD141" s="472"/>
      <c r="GE141" s="472"/>
      <c r="GF141" s="472"/>
      <c r="GG141" s="472"/>
      <c r="GH141" s="472"/>
      <c r="GI141" s="472"/>
      <c r="GJ141" s="472"/>
      <c r="GK141" s="472"/>
      <c r="GL141" s="472"/>
      <c r="GM141" s="472"/>
      <c r="GN141" s="472"/>
      <c r="GO141" s="472"/>
      <c r="GP141" s="472"/>
      <c r="GQ141" s="472"/>
      <c r="GR141" s="472"/>
      <c r="GS141" s="472"/>
      <c r="GT141" s="472"/>
      <c r="GU141" s="472"/>
      <c r="GV141" s="472"/>
      <c r="GW141" s="472"/>
      <c r="GX141" s="472"/>
      <c r="GY141" s="472"/>
      <c r="GZ141" s="472"/>
      <c r="HA141" s="472"/>
      <c r="HB141" s="472"/>
      <c r="HC141" s="472"/>
      <c r="HD141" s="472"/>
      <c r="HE141" s="472"/>
      <c r="HF141" s="472"/>
      <c r="HG141" s="472"/>
      <c r="HH141" s="472"/>
      <c r="HI141" s="472"/>
      <c r="HJ141" s="472"/>
      <c r="HK141" s="472"/>
      <c r="HL141" s="472"/>
      <c r="HM141" s="472"/>
      <c r="HN141" s="472"/>
      <c r="HO141" s="472"/>
      <c r="HP141" s="472"/>
      <c r="HQ141" s="472"/>
      <c r="HR141" s="472"/>
      <c r="HS141" s="472"/>
      <c r="HT141" s="472"/>
      <c r="HU141" s="472"/>
      <c r="HV141" s="472"/>
      <c r="HW141" s="472"/>
      <c r="HX141" s="472"/>
      <c r="HY141" s="472"/>
      <c r="HZ141" s="472"/>
      <c r="IA141" s="472"/>
      <c r="IB141" s="472"/>
      <c r="IC141" s="472"/>
      <c r="ID141" s="472"/>
    </row>
    <row r="142" spans="1:238" ht="31.2" x14ac:dyDescent="0.3">
      <c r="A142" s="296" t="s">
        <v>1441</v>
      </c>
      <c r="B142" s="612">
        <v>1</v>
      </c>
      <c r="C142" s="612">
        <v>322</v>
      </c>
      <c r="D142" s="612">
        <v>5203</v>
      </c>
      <c r="E142" s="294">
        <f t="shared" si="38"/>
        <v>2150</v>
      </c>
      <c r="F142" s="294">
        <v>0</v>
      </c>
      <c r="G142" s="294">
        <v>0</v>
      </c>
      <c r="H142" s="294">
        <v>0</v>
      </c>
      <c r="I142" s="294">
        <v>0</v>
      </c>
      <c r="J142" s="294">
        <v>2150</v>
      </c>
      <c r="K142" s="294">
        <v>0</v>
      </c>
      <c r="L142" s="294">
        <v>0</v>
      </c>
      <c r="M142" s="294">
        <v>0</v>
      </c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  <c r="AA142" s="472"/>
      <c r="AB142" s="472"/>
      <c r="AC142" s="472"/>
      <c r="AD142" s="472"/>
      <c r="AE142" s="472"/>
      <c r="AF142" s="472"/>
      <c r="AG142" s="472"/>
      <c r="AH142" s="472"/>
      <c r="AI142" s="472"/>
      <c r="AJ142" s="472"/>
      <c r="AK142" s="472"/>
      <c r="AL142" s="472"/>
      <c r="AM142" s="472"/>
      <c r="AN142" s="472"/>
      <c r="AO142" s="472"/>
      <c r="AP142" s="472"/>
      <c r="AQ142" s="472"/>
      <c r="AR142" s="472"/>
      <c r="AS142" s="472"/>
      <c r="AT142" s="472"/>
      <c r="AU142" s="472"/>
      <c r="AV142" s="472"/>
      <c r="AW142" s="472"/>
      <c r="AX142" s="472"/>
      <c r="AY142" s="472"/>
      <c r="AZ142" s="472"/>
      <c r="BA142" s="472"/>
      <c r="BB142" s="472"/>
      <c r="BC142" s="472"/>
      <c r="BD142" s="472"/>
      <c r="BE142" s="472"/>
      <c r="BF142" s="472"/>
      <c r="BG142" s="472"/>
      <c r="BH142" s="472"/>
      <c r="BI142" s="472"/>
      <c r="BJ142" s="472"/>
      <c r="BK142" s="472"/>
      <c r="BL142" s="472"/>
      <c r="BM142" s="472"/>
      <c r="BN142" s="472"/>
      <c r="BO142" s="472"/>
      <c r="BP142" s="472"/>
      <c r="BQ142" s="472"/>
      <c r="BR142" s="472"/>
      <c r="BS142" s="472"/>
      <c r="BT142" s="472"/>
      <c r="BU142" s="472"/>
      <c r="BV142" s="472"/>
      <c r="BW142" s="472"/>
      <c r="BX142" s="472"/>
      <c r="BY142" s="472"/>
      <c r="BZ142" s="472"/>
      <c r="CA142" s="472"/>
      <c r="CB142" s="472"/>
      <c r="CC142" s="472"/>
      <c r="CD142" s="472"/>
      <c r="CE142" s="472"/>
      <c r="CF142" s="472"/>
      <c r="CG142" s="472"/>
      <c r="CH142" s="472"/>
      <c r="CI142" s="472"/>
      <c r="CJ142" s="472"/>
      <c r="CK142" s="472"/>
      <c r="CL142" s="472"/>
      <c r="CM142" s="472"/>
      <c r="CN142" s="472"/>
      <c r="CO142" s="472"/>
      <c r="CP142" s="472"/>
      <c r="CQ142" s="472"/>
      <c r="CR142" s="472"/>
      <c r="CS142" s="472"/>
      <c r="CT142" s="472"/>
      <c r="CU142" s="472"/>
      <c r="CV142" s="472"/>
      <c r="CW142" s="472"/>
      <c r="CX142" s="472"/>
      <c r="CY142" s="472"/>
      <c r="CZ142" s="472"/>
      <c r="DA142" s="472"/>
      <c r="DB142" s="472"/>
      <c r="DC142" s="472"/>
      <c r="DD142" s="472"/>
      <c r="DE142" s="472"/>
      <c r="DF142" s="472"/>
      <c r="DG142" s="472"/>
      <c r="DH142" s="472"/>
      <c r="DI142" s="472"/>
      <c r="DJ142" s="472"/>
      <c r="DK142" s="472"/>
      <c r="DL142" s="472"/>
      <c r="DM142" s="472"/>
      <c r="DN142" s="472"/>
      <c r="DO142" s="472"/>
      <c r="DP142" s="472"/>
      <c r="DQ142" s="472"/>
      <c r="DR142" s="472"/>
      <c r="DS142" s="472"/>
      <c r="DT142" s="472"/>
      <c r="DU142" s="472"/>
      <c r="DV142" s="472"/>
      <c r="DW142" s="472"/>
      <c r="DX142" s="472"/>
      <c r="DY142" s="472"/>
      <c r="DZ142" s="472"/>
      <c r="EA142" s="472"/>
      <c r="EB142" s="472"/>
      <c r="EC142" s="472"/>
      <c r="ED142" s="472"/>
      <c r="EE142" s="472"/>
      <c r="EF142" s="472"/>
      <c r="EG142" s="472"/>
      <c r="EH142" s="472"/>
      <c r="EI142" s="472"/>
      <c r="EJ142" s="472"/>
      <c r="EK142" s="472"/>
      <c r="EL142" s="472"/>
      <c r="EM142" s="472"/>
      <c r="EN142" s="472"/>
      <c r="EO142" s="472"/>
      <c r="EP142" s="472"/>
      <c r="EQ142" s="472"/>
      <c r="ER142" s="472"/>
      <c r="ES142" s="472"/>
      <c r="ET142" s="472"/>
      <c r="EU142" s="472"/>
      <c r="EV142" s="472"/>
      <c r="EW142" s="472"/>
      <c r="EX142" s="472"/>
      <c r="EY142" s="472"/>
      <c r="EZ142" s="472"/>
      <c r="FA142" s="472"/>
      <c r="FB142" s="472"/>
      <c r="FC142" s="472"/>
      <c r="FD142" s="472"/>
      <c r="FE142" s="472"/>
      <c r="FF142" s="472"/>
      <c r="FG142" s="472"/>
      <c r="FH142" s="472"/>
      <c r="FI142" s="472"/>
      <c r="FJ142" s="472"/>
      <c r="FK142" s="472"/>
      <c r="FL142" s="472"/>
      <c r="FM142" s="472"/>
      <c r="FN142" s="472"/>
      <c r="FO142" s="472"/>
      <c r="FP142" s="472"/>
      <c r="FQ142" s="472"/>
      <c r="FR142" s="472"/>
      <c r="FS142" s="472"/>
      <c r="FT142" s="472"/>
      <c r="FU142" s="472"/>
      <c r="FV142" s="472"/>
      <c r="FW142" s="472"/>
      <c r="FX142" s="472"/>
      <c r="FY142" s="472"/>
      <c r="FZ142" s="472"/>
      <c r="GA142" s="472"/>
      <c r="GB142" s="472"/>
      <c r="GC142" s="472"/>
      <c r="GD142" s="472"/>
      <c r="GE142" s="472"/>
      <c r="GF142" s="472"/>
      <c r="GG142" s="472"/>
      <c r="GH142" s="472"/>
      <c r="GI142" s="472"/>
      <c r="GJ142" s="472"/>
      <c r="GK142" s="472"/>
      <c r="GL142" s="472"/>
      <c r="GM142" s="472"/>
      <c r="GN142" s="472"/>
      <c r="GO142" s="472"/>
      <c r="GP142" s="472"/>
      <c r="GQ142" s="472"/>
      <c r="GR142" s="472"/>
      <c r="GS142" s="472"/>
      <c r="GT142" s="472"/>
      <c r="GU142" s="472"/>
      <c r="GV142" s="472"/>
      <c r="GW142" s="472"/>
      <c r="GX142" s="472"/>
      <c r="GY142" s="472"/>
      <c r="GZ142" s="472"/>
      <c r="HA142" s="472"/>
      <c r="HB142" s="472"/>
      <c r="HC142" s="472"/>
      <c r="HD142" s="472"/>
      <c r="HE142" s="472"/>
      <c r="HF142" s="472"/>
      <c r="HG142" s="472"/>
      <c r="HH142" s="472"/>
      <c r="HI142" s="472"/>
      <c r="HJ142" s="472"/>
      <c r="HK142" s="472"/>
      <c r="HL142" s="472"/>
      <c r="HM142" s="472"/>
      <c r="HN142" s="472"/>
      <c r="HO142" s="472"/>
      <c r="HP142" s="472"/>
      <c r="HQ142" s="472"/>
      <c r="HR142" s="472"/>
      <c r="HS142" s="472"/>
      <c r="HT142" s="472"/>
      <c r="HU142" s="472"/>
      <c r="HV142" s="472"/>
      <c r="HW142" s="472"/>
      <c r="HX142" s="472"/>
      <c r="HY142" s="472"/>
      <c r="HZ142" s="472"/>
      <c r="IA142" s="472"/>
      <c r="IB142" s="472"/>
      <c r="IC142" s="472"/>
      <c r="ID142" s="472"/>
    </row>
    <row r="143" spans="1:238" ht="31.2" x14ac:dyDescent="0.3">
      <c r="A143" s="296" t="s">
        <v>1442</v>
      </c>
      <c r="B143" s="612">
        <v>1</v>
      </c>
      <c r="C143" s="612">
        <v>322</v>
      </c>
      <c r="D143" s="612">
        <v>5203</v>
      </c>
      <c r="E143" s="294">
        <f t="shared" si="38"/>
        <v>1302</v>
      </c>
      <c r="F143" s="294">
        <v>0</v>
      </c>
      <c r="G143" s="294">
        <v>0</v>
      </c>
      <c r="H143" s="294">
        <v>0</v>
      </c>
      <c r="I143" s="294">
        <v>0</v>
      </c>
      <c r="J143" s="294">
        <v>1302</v>
      </c>
      <c r="K143" s="294">
        <v>0</v>
      </c>
      <c r="L143" s="294">
        <v>0</v>
      </c>
      <c r="M143" s="294">
        <v>0</v>
      </c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  <c r="AA143" s="472"/>
      <c r="AB143" s="472"/>
      <c r="AC143" s="472"/>
      <c r="AD143" s="472"/>
      <c r="AE143" s="472"/>
      <c r="AF143" s="472"/>
      <c r="AG143" s="472"/>
      <c r="AH143" s="472"/>
      <c r="AI143" s="472"/>
      <c r="AJ143" s="472"/>
      <c r="AK143" s="472"/>
      <c r="AL143" s="472"/>
      <c r="AM143" s="472"/>
      <c r="AN143" s="472"/>
      <c r="AO143" s="472"/>
      <c r="AP143" s="472"/>
      <c r="AQ143" s="472"/>
      <c r="AR143" s="472"/>
      <c r="AS143" s="472"/>
      <c r="AT143" s="472"/>
      <c r="AU143" s="472"/>
      <c r="AV143" s="472"/>
      <c r="AW143" s="472"/>
      <c r="AX143" s="472"/>
      <c r="AY143" s="472"/>
      <c r="AZ143" s="472"/>
      <c r="BA143" s="472"/>
      <c r="BB143" s="472"/>
      <c r="BC143" s="472"/>
      <c r="BD143" s="472"/>
      <c r="BE143" s="472"/>
      <c r="BF143" s="472"/>
      <c r="BG143" s="472"/>
      <c r="BH143" s="472"/>
      <c r="BI143" s="472"/>
      <c r="BJ143" s="472"/>
      <c r="BK143" s="472"/>
      <c r="BL143" s="472"/>
      <c r="BM143" s="472"/>
      <c r="BN143" s="472"/>
      <c r="BO143" s="472"/>
      <c r="BP143" s="472"/>
      <c r="BQ143" s="472"/>
      <c r="BR143" s="472"/>
      <c r="BS143" s="472"/>
      <c r="BT143" s="472"/>
      <c r="BU143" s="472"/>
      <c r="BV143" s="472"/>
      <c r="BW143" s="472"/>
      <c r="BX143" s="472"/>
      <c r="BY143" s="472"/>
      <c r="BZ143" s="472"/>
      <c r="CA143" s="472"/>
      <c r="CB143" s="472"/>
      <c r="CC143" s="472"/>
      <c r="CD143" s="472"/>
      <c r="CE143" s="472"/>
      <c r="CF143" s="472"/>
      <c r="CG143" s="472"/>
      <c r="CH143" s="472"/>
      <c r="CI143" s="472"/>
      <c r="CJ143" s="472"/>
      <c r="CK143" s="472"/>
      <c r="CL143" s="472"/>
      <c r="CM143" s="472"/>
      <c r="CN143" s="472"/>
      <c r="CO143" s="472"/>
      <c r="CP143" s="472"/>
      <c r="CQ143" s="472"/>
      <c r="CR143" s="472"/>
      <c r="CS143" s="472"/>
      <c r="CT143" s="472"/>
      <c r="CU143" s="472"/>
      <c r="CV143" s="472"/>
      <c r="CW143" s="472"/>
      <c r="CX143" s="472"/>
      <c r="CY143" s="472"/>
      <c r="CZ143" s="472"/>
      <c r="DA143" s="472"/>
      <c r="DB143" s="472"/>
      <c r="DC143" s="472"/>
      <c r="DD143" s="472"/>
      <c r="DE143" s="472"/>
      <c r="DF143" s="472"/>
      <c r="DG143" s="472"/>
      <c r="DH143" s="472"/>
      <c r="DI143" s="472"/>
      <c r="DJ143" s="472"/>
      <c r="DK143" s="472"/>
      <c r="DL143" s="472"/>
      <c r="DM143" s="472"/>
      <c r="DN143" s="472"/>
      <c r="DO143" s="472"/>
      <c r="DP143" s="472"/>
      <c r="DQ143" s="472"/>
      <c r="DR143" s="472"/>
      <c r="DS143" s="472"/>
      <c r="DT143" s="472"/>
      <c r="DU143" s="472"/>
      <c r="DV143" s="472"/>
      <c r="DW143" s="472"/>
      <c r="DX143" s="472"/>
      <c r="DY143" s="472"/>
      <c r="DZ143" s="472"/>
      <c r="EA143" s="472"/>
      <c r="EB143" s="472"/>
      <c r="EC143" s="472"/>
      <c r="ED143" s="472"/>
      <c r="EE143" s="472"/>
      <c r="EF143" s="472"/>
      <c r="EG143" s="472"/>
      <c r="EH143" s="472"/>
      <c r="EI143" s="472"/>
      <c r="EJ143" s="472"/>
      <c r="EK143" s="472"/>
      <c r="EL143" s="472"/>
      <c r="EM143" s="472"/>
      <c r="EN143" s="472"/>
      <c r="EO143" s="472"/>
      <c r="EP143" s="472"/>
      <c r="EQ143" s="472"/>
      <c r="ER143" s="472"/>
      <c r="ES143" s="472"/>
      <c r="ET143" s="472"/>
      <c r="EU143" s="472"/>
      <c r="EV143" s="472"/>
      <c r="EW143" s="472"/>
      <c r="EX143" s="472"/>
      <c r="EY143" s="472"/>
      <c r="EZ143" s="472"/>
      <c r="FA143" s="472"/>
      <c r="FB143" s="472"/>
      <c r="FC143" s="472"/>
      <c r="FD143" s="472"/>
      <c r="FE143" s="472"/>
      <c r="FF143" s="472"/>
      <c r="FG143" s="472"/>
      <c r="FH143" s="472"/>
      <c r="FI143" s="472"/>
      <c r="FJ143" s="472"/>
      <c r="FK143" s="472"/>
      <c r="FL143" s="472"/>
      <c r="FM143" s="472"/>
      <c r="FN143" s="472"/>
      <c r="FO143" s="472"/>
      <c r="FP143" s="472"/>
      <c r="FQ143" s="472"/>
      <c r="FR143" s="472"/>
      <c r="FS143" s="472"/>
      <c r="FT143" s="472"/>
      <c r="FU143" s="472"/>
      <c r="FV143" s="472"/>
      <c r="FW143" s="472"/>
      <c r="FX143" s="472"/>
      <c r="FY143" s="472"/>
      <c r="FZ143" s="472"/>
      <c r="GA143" s="472"/>
      <c r="GB143" s="472"/>
      <c r="GC143" s="472"/>
      <c r="GD143" s="472"/>
      <c r="GE143" s="472"/>
      <c r="GF143" s="472"/>
      <c r="GG143" s="472"/>
      <c r="GH143" s="472"/>
      <c r="GI143" s="472"/>
      <c r="GJ143" s="472"/>
      <c r="GK143" s="472"/>
      <c r="GL143" s="472"/>
      <c r="GM143" s="472"/>
      <c r="GN143" s="472"/>
      <c r="GO143" s="472"/>
      <c r="GP143" s="472"/>
      <c r="GQ143" s="472"/>
      <c r="GR143" s="472"/>
      <c r="GS143" s="472"/>
      <c r="GT143" s="472"/>
      <c r="GU143" s="472"/>
      <c r="GV143" s="472"/>
      <c r="GW143" s="472"/>
      <c r="GX143" s="472"/>
      <c r="GY143" s="472"/>
      <c r="GZ143" s="472"/>
      <c r="HA143" s="472"/>
      <c r="HB143" s="472"/>
      <c r="HC143" s="472"/>
      <c r="HD143" s="472"/>
      <c r="HE143" s="472"/>
      <c r="HF143" s="472"/>
      <c r="HG143" s="472"/>
      <c r="HH143" s="472"/>
      <c r="HI143" s="472"/>
      <c r="HJ143" s="472"/>
      <c r="HK143" s="472"/>
      <c r="HL143" s="472"/>
      <c r="HM143" s="472"/>
      <c r="HN143" s="472"/>
      <c r="HO143" s="472"/>
      <c r="HP143" s="472"/>
      <c r="HQ143" s="472"/>
      <c r="HR143" s="472"/>
      <c r="HS143" s="472"/>
      <c r="HT143" s="472"/>
      <c r="HU143" s="472"/>
      <c r="HV143" s="472"/>
      <c r="HW143" s="472"/>
      <c r="HX143" s="472"/>
      <c r="HY143" s="472"/>
      <c r="HZ143" s="472"/>
      <c r="IA143" s="472"/>
      <c r="IB143" s="472"/>
      <c r="IC143" s="472"/>
      <c r="ID143" s="472"/>
    </row>
    <row r="144" spans="1:238" ht="31.2" x14ac:dyDescent="0.3">
      <c r="A144" s="296" t="s">
        <v>1443</v>
      </c>
      <c r="B144" s="612">
        <v>1</v>
      </c>
      <c r="C144" s="612">
        <v>322</v>
      </c>
      <c r="D144" s="612">
        <v>5203</v>
      </c>
      <c r="E144" s="294">
        <f t="shared" si="38"/>
        <v>7488</v>
      </c>
      <c r="F144" s="294">
        <v>0</v>
      </c>
      <c r="G144" s="294">
        <v>0</v>
      </c>
      <c r="H144" s="294">
        <v>0</v>
      </c>
      <c r="I144" s="294">
        <v>0</v>
      </c>
      <c r="J144" s="294">
        <v>7488</v>
      </c>
      <c r="K144" s="294">
        <v>0</v>
      </c>
      <c r="L144" s="294">
        <v>0</v>
      </c>
      <c r="M144" s="294">
        <v>0</v>
      </c>
      <c r="N144" s="472"/>
      <c r="O144" s="472"/>
      <c r="P144" s="472"/>
      <c r="Q144" s="472"/>
      <c r="R144" s="472"/>
      <c r="S144" s="472"/>
      <c r="T144" s="472"/>
      <c r="U144" s="472"/>
      <c r="V144" s="472"/>
      <c r="W144" s="472"/>
      <c r="X144" s="472"/>
      <c r="Y144" s="472"/>
      <c r="Z144" s="472"/>
      <c r="AA144" s="472"/>
      <c r="AB144" s="472"/>
      <c r="AC144" s="472"/>
      <c r="AD144" s="472"/>
      <c r="AE144" s="472"/>
      <c r="AF144" s="472"/>
      <c r="AG144" s="472"/>
      <c r="AH144" s="472"/>
      <c r="AI144" s="472"/>
      <c r="AJ144" s="472"/>
      <c r="AK144" s="472"/>
      <c r="AL144" s="472"/>
      <c r="AM144" s="472"/>
      <c r="AN144" s="472"/>
      <c r="AO144" s="472"/>
      <c r="AP144" s="472"/>
      <c r="AQ144" s="472"/>
      <c r="AR144" s="472"/>
      <c r="AS144" s="472"/>
      <c r="AT144" s="472"/>
      <c r="AU144" s="472"/>
      <c r="AV144" s="472"/>
      <c r="AW144" s="472"/>
      <c r="AX144" s="472"/>
      <c r="AY144" s="472"/>
      <c r="AZ144" s="472"/>
      <c r="BA144" s="472"/>
      <c r="BB144" s="472"/>
      <c r="BC144" s="472"/>
      <c r="BD144" s="472"/>
      <c r="BE144" s="472"/>
      <c r="BF144" s="472"/>
      <c r="BG144" s="472"/>
      <c r="BH144" s="472"/>
      <c r="BI144" s="472"/>
      <c r="BJ144" s="472"/>
      <c r="BK144" s="472"/>
      <c r="BL144" s="472"/>
      <c r="BM144" s="472"/>
      <c r="BN144" s="472"/>
      <c r="BO144" s="472"/>
      <c r="BP144" s="472"/>
      <c r="BQ144" s="472"/>
      <c r="BR144" s="472"/>
      <c r="BS144" s="472"/>
      <c r="BT144" s="472"/>
      <c r="BU144" s="472"/>
      <c r="BV144" s="472"/>
      <c r="BW144" s="472"/>
      <c r="BX144" s="472"/>
      <c r="BY144" s="472"/>
      <c r="BZ144" s="472"/>
      <c r="CA144" s="472"/>
      <c r="CB144" s="472"/>
      <c r="CC144" s="472"/>
      <c r="CD144" s="472"/>
      <c r="CE144" s="472"/>
      <c r="CF144" s="472"/>
      <c r="CG144" s="472"/>
      <c r="CH144" s="472"/>
      <c r="CI144" s="472"/>
      <c r="CJ144" s="472"/>
      <c r="CK144" s="472"/>
      <c r="CL144" s="472"/>
      <c r="CM144" s="472"/>
      <c r="CN144" s="472"/>
      <c r="CO144" s="472"/>
      <c r="CP144" s="472"/>
      <c r="CQ144" s="472"/>
      <c r="CR144" s="472"/>
      <c r="CS144" s="472"/>
      <c r="CT144" s="472"/>
      <c r="CU144" s="472"/>
      <c r="CV144" s="472"/>
      <c r="CW144" s="472"/>
      <c r="CX144" s="472"/>
      <c r="CY144" s="472"/>
      <c r="CZ144" s="472"/>
      <c r="DA144" s="472"/>
      <c r="DB144" s="472"/>
      <c r="DC144" s="472"/>
      <c r="DD144" s="472"/>
      <c r="DE144" s="472"/>
      <c r="DF144" s="472"/>
      <c r="DG144" s="472"/>
      <c r="DH144" s="472"/>
      <c r="DI144" s="472"/>
      <c r="DJ144" s="472"/>
      <c r="DK144" s="472"/>
      <c r="DL144" s="472"/>
      <c r="DM144" s="472"/>
      <c r="DN144" s="472"/>
      <c r="DO144" s="472"/>
      <c r="DP144" s="472"/>
      <c r="DQ144" s="472"/>
      <c r="DR144" s="472"/>
      <c r="DS144" s="472"/>
      <c r="DT144" s="472"/>
      <c r="DU144" s="472"/>
      <c r="DV144" s="472"/>
      <c r="DW144" s="472"/>
      <c r="DX144" s="472"/>
      <c r="DY144" s="472"/>
      <c r="DZ144" s="472"/>
      <c r="EA144" s="472"/>
      <c r="EB144" s="472"/>
      <c r="EC144" s="472"/>
      <c r="ED144" s="472"/>
      <c r="EE144" s="472"/>
      <c r="EF144" s="472"/>
      <c r="EG144" s="472"/>
      <c r="EH144" s="472"/>
      <c r="EI144" s="472"/>
      <c r="EJ144" s="472"/>
      <c r="EK144" s="472"/>
      <c r="EL144" s="472"/>
      <c r="EM144" s="472"/>
      <c r="EN144" s="472"/>
      <c r="EO144" s="472"/>
      <c r="EP144" s="472"/>
      <c r="EQ144" s="472"/>
      <c r="ER144" s="472"/>
      <c r="ES144" s="472"/>
      <c r="ET144" s="472"/>
      <c r="EU144" s="472"/>
      <c r="EV144" s="472"/>
      <c r="EW144" s="472"/>
      <c r="EX144" s="472"/>
      <c r="EY144" s="472"/>
      <c r="EZ144" s="472"/>
      <c r="FA144" s="472"/>
      <c r="FB144" s="472"/>
      <c r="FC144" s="472"/>
      <c r="FD144" s="472"/>
      <c r="FE144" s="472"/>
      <c r="FF144" s="472"/>
      <c r="FG144" s="472"/>
      <c r="FH144" s="472"/>
      <c r="FI144" s="472"/>
      <c r="FJ144" s="472"/>
      <c r="FK144" s="472"/>
      <c r="FL144" s="472"/>
      <c r="FM144" s="472"/>
      <c r="FN144" s="472"/>
      <c r="FO144" s="472"/>
      <c r="FP144" s="472"/>
      <c r="FQ144" s="472"/>
      <c r="FR144" s="472"/>
      <c r="FS144" s="472"/>
      <c r="FT144" s="472"/>
      <c r="FU144" s="472"/>
      <c r="FV144" s="472"/>
      <c r="FW144" s="472"/>
      <c r="FX144" s="472"/>
      <c r="FY144" s="472"/>
      <c r="FZ144" s="472"/>
      <c r="GA144" s="472"/>
      <c r="GB144" s="472"/>
      <c r="GC144" s="472"/>
      <c r="GD144" s="472"/>
      <c r="GE144" s="472"/>
      <c r="GF144" s="472"/>
      <c r="GG144" s="472"/>
      <c r="GH144" s="472"/>
      <c r="GI144" s="472"/>
      <c r="GJ144" s="472"/>
      <c r="GK144" s="472"/>
      <c r="GL144" s="472"/>
      <c r="GM144" s="472"/>
      <c r="GN144" s="472"/>
      <c r="GO144" s="472"/>
      <c r="GP144" s="472"/>
      <c r="GQ144" s="472"/>
      <c r="GR144" s="472"/>
      <c r="GS144" s="472"/>
      <c r="GT144" s="472"/>
      <c r="GU144" s="472"/>
      <c r="GV144" s="472"/>
      <c r="GW144" s="472"/>
      <c r="GX144" s="472"/>
      <c r="GY144" s="472"/>
      <c r="GZ144" s="472"/>
      <c r="HA144" s="472"/>
      <c r="HB144" s="472"/>
      <c r="HC144" s="472"/>
      <c r="HD144" s="472"/>
      <c r="HE144" s="472"/>
      <c r="HF144" s="472"/>
      <c r="HG144" s="472"/>
      <c r="HH144" s="472"/>
      <c r="HI144" s="472"/>
      <c r="HJ144" s="472"/>
      <c r="HK144" s="472"/>
      <c r="HL144" s="472"/>
      <c r="HM144" s="472"/>
      <c r="HN144" s="472"/>
      <c r="HO144" s="472"/>
      <c r="HP144" s="472"/>
      <c r="HQ144" s="472"/>
      <c r="HR144" s="472"/>
      <c r="HS144" s="472"/>
      <c r="HT144" s="472"/>
      <c r="HU144" s="472"/>
      <c r="HV144" s="472"/>
      <c r="HW144" s="472"/>
      <c r="HX144" s="472"/>
      <c r="HY144" s="472"/>
      <c r="HZ144" s="472"/>
      <c r="IA144" s="472"/>
      <c r="IB144" s="472"/>
      <c r="IC144" s="472"/>
      <c r="ID144" s="472"/>
    </row>
    <row r="145" spans="1:238" ht="31.2" x14ac:dyDescent="0.3">
      <c r="A145" s="296" t="s">
        <v>1444</v>
      </c>
      <c r="B145" s="612">
        <v>1</v>
      </c>
      <c r="C145" s="612">
        <v>326</v>
      </c>
      <c r="D145" s="612">
        <v>5203</v>
      </c>
      <c r="E145" s="294">
        <f t="shared" si="38"/>
        <v>18896</v>
      </c>
      <c r="F145" s="294">
        <v>0</v>
      </c>
      <c r="G145" s="294">
        <v>0</v>
      </c>
      <c r="H145" s="294">
        <v>18896</v>
      </c>
      <c r="I145" s="294"/>
      <c r="J145" s="294">
        <v>0</v>
      </c>
      <c r="K145" s="294">
        <v>0</v>
      </c>
      <c r="L145" s="294">
        <v>0</v>
      </c>
      <c r="M145" s="294">
        <v>0</v>
      </c>
      <c r="N145" s="472"/>
      <c r="O145" s="472"/>
      <c r="P145" s="472"/>
      <c r="Q145" s="472"/>
      <c r="R145" s="472"/>
      <c r="S145" s="472"/>
      <c r="T145" s="472"/>
      <c r="U145" s="472"/>
      <c r="V145" s="472"/>
      <c r="W145" s="472"/>
      <c r="X145" s="472"/>
      <c r="Y145" s="472"/>
      <c r="Z145" s="472"/>
      <c r="AA145" s="472"/>
      <c r="AB145" s="472"/>
      <c r="AC145" s="472"/>
      <c r="AD145" s="472"/>
      <c r="AE145" s="472"/>
      <c r="AF145" s="472"/>
      <c r="AG145" s="472"/>
      <c r="AH145" s="472"/>
      <c r="AI145" s="472"/>
      <c r="AJ145" s="472"/>
      <c r="AK145" s="472"/>
      <c r="AL145" s="472"/>
      <c r="AM145" s="472"/>
      <c r="AN145" s="472"/>
      <c r="AO145" s="472"/>
      <c r="AP145" s="472"/>
      <c r="AQ145" s="472"/>
      <c r="AR145" s="472"/>
      <c r="AS145" s="472"/>
      <c r="AT145" s="472"/>
      <c r="AU145" s="472"/>
      <c r="AV145" s="472"/>
      <c r="AW145" s="472"/>
      <c r="AX145" s="472"/>
      <c r="AY145" s="472"/>
      <c r="AZ145" s="472"/>
      <c r="BA145" s="472"/>
      <c r="BB145" s="472"/>
      <c r="BC145" s="472"/>
      <c r="BD145" s="472"/>
      <c r="BE145" s="472"/>
      <c r="BF145" s="472"/>
      <c r="BG145" s="472"/>
      <c r="BH145" s="472"/>
      <c r="BI145" s="472"/>
      <c r="BJ145" s="472"/>
      <c r="BK145" s="472"/>
      <c r="BL145" s="472"/>
      <c r="BM145" s="472"/>
      <c r="BN145" s="472"/>
      <c r="BO145" s="472"/>
      <c r="BP145" s="472"/>
      <c r="BQ145" s="472"/>
      <c r="BR145" s="472"/>
      <c r="BS145" s="472"/>
      <c r="BT145" s="472"/>
      <c r="BU145" s="472"/>
      <c r="BV145" s="472"/>
      <c r="BW145" s="472"/>
      <c r="BX145" s="472"/>
      <c r="BY145" s="472"/>
      <c r="BZ145" s="472"/>
      <c r="CA145" s="472"/>
      <c r="CB145" s="472"/>
      <c r="CC145" s="472"/>
      <c r="CD145" s="472"/>
      <c r="CE145" s="472"/>
      <c r="CF145" s="472"/>
      <c r="CG145" s="472"/>
      <c r="CH145" s="472"/>
      <c r="CI145" s="472"/>
      <c r="CJ145" s="472"/>
      <c r="CK145" s="472"/>
      <c r="CL145" s="472"/>
      <c r="CM145" s="472"/>
      <c r="CN145" s="472"/>
      <c r="CO145" s="472"/>
      <c r="CP145" s="472"/>
      <c r="CQ145" s="472"/>
      <c r="CR145" s="472"/>
      <c r="CS145" s="472"/>
      <c r="CT145" s="472"/>
      <c r="CU145" s="472"/>
      <c r="CV145" s="472"/>
      <c r="CW145" s="472"/>
      <c r="CX145" s="472"/>
      <c r="CY145" s="472"/>
      <c r="CZ145" s="472"/>
      <c r="DA145" s="472"/>
      <c r="DB145" s="472"/>
      <c r="DC145" s="472"/>
      <c r="DD145" s="472"/>
      <c r="DE145" s="472"/>
      <c r="DF145" s="472"/>
      <c r="DG145" s="472"/>
      <c r="DH145" s="472"/>
      <c r="DI145" s="472"/>
      <c r="DJ145" s="472"/>
      <c r="DK145" s="472"/>
      <c r="DL145" s="472"/>
      <c r="DM145" s="472"/>
      <c r="DN145" s="472"/>
      <c r="DO145" s="472"/>
      <c r="DP145" s="472"/>
      <c r="DQ145" s="472"/>
      <c r="DR145" s="472"/>
      <c r="DS145" s="472"/>
      <c r="DT145" s="472"/>
      <c r="DU145" s="472"/>
      <c r="DV145" s="472"/>
      <c r="DW145" s="472"/>
      <c r="DX145" s="472"/>
      <c r="DY145" s="472"/>
      <c r="DZ145" s="472"/>
      <c r="EA145" s="472"/>
      <c r="EB145" s="472"/>
      <c r="EC145" s="472"/>
      <c r="ED145" s="472"/>
      <c r="EE145" s="472"/>
      <c r="EF145" s="472"/>
      <c r="EG145" s="472"/>
      <c r="EH145" s="472"/>
      <c r="EI145" s="472"/>
      <c r="EJ145" s="472"/>
      <c r="EK145" s="472"/>
      <c r="EL145" s="472"/>
      <c r="EM145" s="472"/>
      <c r="EN145" s="472"/>
      <c r="EO145" s="472"/>
      <c r="EP145" s="472"/>
      <c r="EQ145" s="472"/>
      <c r="ER145" s="472"/>
      <c r="ES145" s="472"/>
      <c r="ET145" s="472"/>
      <c r="EU145" s="472"/>
      <c r="EV145" s="472"/>
      <c r="EW145" s="472"/>
      <c r="EX145" s="472"/>
      <c r="EY145" s="472"/>
      <c r="EZ145" s="472"/>
      <c r="FA145" s="472"/>
      <c r="FB145" s="472"/>
      <c r="FC145" s="472"/>
      <c r="FD145" s="472"/>
      <c r="FE145" s="472"/>
      <c r="FF145" s="472"/>
      <c r="FG145" s="472"/>
      <c r="FH145" s="472"/>
      <c r="FI145" s="472"/>
      <c r="FJ145" s="472"/>
      <c r="FK145" s="472"/>
      <c r="FL145" s="472"/>
      <c r="FM145" s="472"/>
      <c r="FN145" s="472"/>
      <c r="FO145" s="472"/>
      <c r="FP145" s="472"/>
      <c r="FQ145" s="472"/>
      <c r="FR145" s="472"/>
      <c r="FS145" s="472"/>
      <c r="FT145" s="472"/>
      <c r="FU145" s="472"/>
      <c r="FV145" s="472"/>
      <c r="FW145" s="472"/>
      <c r="FX145" s="472"/>
      <c r="FY145" s="472"/>
      <c r="FZ145" s="472"/>
      <c r="GA145" s="472"/>
      <c r="GB145" s="472"/>
      <c r="GC145" s="472"/>
      <c r="GD145" s="472"/>
      <c r="GE145" s="472"/>
      <c r="GF145" s="472"/>
      <c r="GG145" s="472"/>
      <c r="GH145" s="472"/>
      <c r="GI145" s="472"/>
      <c r="GJ145" s="472"/>
      <c r="GK145" s="472"/>
      <c r="GL145" s="472"/>
      <c r="GM145" s="472"/>
      <c r="GN145" s="472"/>
      <c r="GO145" s="472"/>
      <c r="GP145" s="472"/>
      <c r="GQ145" s="472"/>
      <c r="GR145" s="472"/>
      <c r="GS145" s="472"/>
      <c r="GT145" s="472"/>
      <c r="GU145" s="472"/>
      <c r="GV145" s="472"/>
      <c r="GW145" s="472"/>
      <c r="GX145" s="472"/>
      <c r="GY145" s="472"/>
      <c r="GZ145" s="472"/>
      <c r="HA145" s="472"/>
      <c r="HB145" s="472"/>
      <c r="HC145" s="472"/>
      <c r="HD145" s="472"/>
      <c r="HE145" s="472"/>
      <c r="HF145" s="472"/>
      <c r="HG145" s="472"/>
      <c r="HH145" s="472"/>
      <c r="HI145" s="472"/>
      <c r="HJ145" s="472"/>
      <c r="HK145" s="472"/>
      <c r="HL145" s="472"/>
      <c r="HM145" s="472"/>
      <c r="HN145" s="472"/>
      <c r="HO145" s="472"/>
      <c r="HP145" s="472"/>
      <c r="HQ145" s="472"/>
      <c r="HR145" s="472"/>
      <c r="HS145" s="472"/>
      <c r="HT145" s="472"/>
      <c r="HU145" s="472"/>
      <c r="HV145" s="472"/>
      <c r="HW145" s="472"/>
      <c r="HX145" s="472"/>
      <c r="HY145" s="472"/>
      <c r="HZ145" s="472"/>
      <c r="IA145" s="472"/>
      <c r="IB145" s="472"/>
      <c r="IC145" s="472"/>
      <c r="ID145" s="472"/>
    </row>
    <row r="146" spans="1:238" ht="31.2" x14ac:dyDescent="0.3">
      <c r="A146" s="296" t="s">
        <v>1445</v>
      </c>
      <c r="B146" s="612">
        <v>1</v>
      </c>
      <c r="C146" s="612">
        <v>322</v>
      </c>
      <c r="D146" s="612">
        <v>5203</v>
      </c>
      <c r="E146" s="294">
        <f t="shared" si="38"/>
        <v>14400</v>
      </c>
      <c r="F146" s="294">
        <v>0</v>
      </c>
      <c r="G146" s="294">
        <v>0</v>
      </c>
      <c r="H146" s="294">
        <v>0</v>
      </c>
      <c r="I146" s="294">
        <v>0</v>
      </c>
      <c r="J146" s="294">
        <v>14400</v>
      </c>
      <c r="K146" s="294">
        <v>0</v>
      </c>
      <c r="L146" s="294">
        <v>0</v>
      </c>
      <c r="M146" s="294">
        <v>0</v>
      </c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472"/>
      <c r="Y146" s="472"/>
      <c r="Z146" s="472"/>
      <c r="AA146" s="472"/>
      <c r="AB146" s="472"/>
      <c r="AC146" s="472"/>
      <c r="AD146" s="472"/>
      <c r="AE146" s="472"/>
      <c r="AF146" s="472"/>
      <c r="AG146" s="472"/>
      <c r="AH146" s="472"/>
      <c r="AI146" s="472"/>
      <c r="AJ146" s="472"/>
      <c r="AK146" s="472"/>
      <c r="AL146" s="472"/>
      <c r="AM146" s="472"/>
      <c r="AN146" s="472"/>
      <c r="AO146" s="472"/>
      <c r="AP146" s="472"/>
      <c r="AQ146" s="472"/>
      <c r="AR146" s="472"/>
      <c r="AS146" s="472"/>
      <c r="AT146" s="472"/>
      <c r="AU146" s="472"/>
      <c r="AV146" s="472"/>
      <c r="AW146" s="472"/>
      <c r="AX146" s="472"/>
      <c r="AY146" s="472"/>
      <c r="AZ146" s="472"/>
      <c r="BA146" s="472"/>
      <c r="BB146" s="472"/>
      <c r="BC146" s="472"/>
      <c r="BD146" s="472"/>
      <c r="BE146" s="472"/>
      <c r="BF146" s="472"/>
      <c r="BG146" s="472"/>
      <c r="BH146" s="472"/>
      <c r="BI146" s="472"/>
      <c r="BJ146" s="472"/>
      <c r="BK146" s="472"/>
      <c r="BL146" s="472"/>
      <c r="BM146" s="472"/>
      <c r="BN146" s="472"/>
      <c r="BO146" s="472"/>
      <c r="BP146" s="472"/>
      <c r="BQ146" s="472"/>
      <c r="BR146" s="472"/>
      <c r="BS146" s="472"/>
      <c r="BT146" s="472"/>
      <c r="BU146" s="472"/>
      <c r="BV146" s="472"/>
      <c r="BW146" s="472"/>
      <c r="BX146" s="472"/>
      <c r="BY146" s="472"/>
      <c r="BZ146" s="472"/>
      <c r="CA146" s="472"/>
      <c r="CB146" s="472"/>
      <c r="CC146" s="472"/>
      <c r="CD146" s="472"/>
      <c r="CE146" s="472"/>
      <c r="CF146" s="472"/>
      <c r="CG146" s="472"/>
      <c r="CH146" s="472"/>
      <c r="CI146" s="472"/>
      <c r="CJ146" s="472"/>
      <c r="CK146" s="472"/>
      <c r="CL146" s="472"/>
      <c r="CM146" s="472"/>
      <c r="CN146" s="472"/>
      <c r="CO146" s="472"/>
      <c r="CP146" s="472"/>
      <c r="CQ146" s="472"/>
      <c r="CR146" s="472"/>
      <c r="CS146" s="472"/>
      <c r="CT146" s="472"/>
      <c r="CU146" s="472"/>
      <c r="CV146" s="472"/>
      <c r="CW146" s="472"/>
      <c r="CX146" s="472"/>
      <c r="CY146" s="472"/>
      <c r="CZ146" s="472"/>
      <c r="DA146" s="472"/>
      <c r="DB146" s="472"/>
      <c r="DC146" s="472"/>
      <c r="DD146" s="472"/>
      <c r="DE146" s="472"/>
      <c r="DF146" s="472"/>
      <c r="DG146" s="472"/>
      <c r="DH146" s="472"/>
      <c r="DI146" s="472"/>
      <c r="DJ146" s="472"/>
      <c r="DK146" s="472"/>
      <c r="DL146" s="472"/>
      <c r="DM146" s="472"/>
      <c r="DN146" s="472"/>
      <c r="DO146" s="472"/>
      <c r="DP146" s="472"/>
      <c r="DQ146" s="472"/>
      <c r="DR146" s="472"/>
      <c r="DS146" s="472"/>
      <c r="DT146" s="472"/>
      <c r="DU146" s="472"/>
      <c r="DV146" s="472"/>
      <c r="DW146" s="472"/>
      <c r="DX146" s="472"/>
      <c r="DY146" s="472"/>
      <c r="DZ146" s="472"/>
      <c r="EA146" s="472"/>
      <c r="EB146" s="472"/>
      <c r="EC146" s="472"/>
      <c r="ED146" s="472"/>
      <c r="EE146" s="472"/>
      <c r="EF146" s="472"/>
      <c r="EG146" s="472"/>
      <c r="EH146" s="472"/>
      <c r="EI146" s="472"/>
      <c r="EJ146" s="472"/>
      <c r="EK146" s="472"/>
      <c r="EL146" s="472"/>
      <c r="EM146" s="472"/>
      <c r="EN146" s="472"/>
      <c r="EO146" s="472"/>
      <c r="EP146" s="472"/>
      <c r="EQ146" s="472"/>
      <c r="ER146" s="472"/>
      <c r="ES146" s="472"/>
      <c r="ET146" s="472"/>
      <c r="EU146" s="472"/>
      <c r="EV146" s="472"/>
      <c r="EW146" s="472"/>
      <c r="EX146" s="472"/>
      <c r="EY146" s="472"/>
      <c r="EZ146" s="472"/>
      <c r="FA146" s="472"/>
      <c r="FB146" s="472"/>
      <c r="FC146" s="472"/>
      <c r="FD146" s="472"/>
      <c r="FE146" s="472"/>
      <c r="FF146" s="472"/>
      <c r="FG146" s="472"/>
      <c r="FH146" s="472"/>
      <c r="FI146" s="472"/>
      <c r="FJ146" s="472"/>
      <c r="FK146" s="472"/>
      <c r="FL146" s="472"/>
      <c r="FM146" s="472"/>
      <c r="FN146" s="472"/>
      <c r="FO146" s="472"/>
      <c r="FP146" s="472"/>
      <c r="FQ146" s="472"/>
      <c r="FR146" s="472"/>
      <c r="FS146" s="472"/>
      <c r="FT146" s="472"/>
      <c r="FU146" s="472"/>
      <c r="FV146" s="472"/>
      <c r="FW146" s="472"/>
      <c r="FX146" s="472"/>
      <c r="FY146" s="472"/>
      <c r="FZ146" s="472"/>
      <c r="GA146" s="472"/>
      <c r="GB146" s="472"/>
      <c r="GC146" s="472"/>
      <c r="GD146" s="472"/>
      <c r="GE146" s="472"/>
      <c r="GF146" s="472"/>
      <c r="GG146" s="472"/>
      <c r="GH146" s="472"/>
      <c r="GI146" s="472"/>
      <c r="GJ146" s="472"/>
      <c r="GK146" s="472"/>
      <c r="GL146" s="472"/>
      <c r="GM146" s="472"/>
      <c r="GN146" s="472"/>
      <c r="GO146" s="472"/>
      <c r="GP146" s="472"/>
      <c r="GQ146" s="472"/>
      <c r="GR146" s="472"/>
      <c r="GS146" s="472"/>
      <c r="GT146" s="472"/>
      <c r="GU146" s="472"/>
      <c r="GV146" s="472"/>
      <c r="GW146" s="472"/>
      <c r="GX146" s="472"/>
      <c r="GY146" s="472"/>
      <c r="GZ146" s="472"/>
      <c r="HA146" s="472"/>
      <c r="HB146" s="472"/>
      <c r="HC146" s="472"/>
      <c r="HD146" s="472"/>
      <c r="HE146" s="472"/>
      <c r="HF146" s="472"/>
      <c r="HG146" s="472"/>
      <c r="HH146" s="472"/>
      <c r="HI146" s="472"/>
      <c r="HJ146" s="472"/>
      <c r="HK146" s="472"/>
      <c r="HL146" s="472"/>
      <c r="HM146" s="472"/>
      <c r="HN146" s="472"/>
      <c r="HO146" s="472"/>
      <c r="HP146" s="472"/>
      <c r="HQ146" s="472"/>
      <c r="HR146" s="472"/>
      <c r="HS146" s="472"/>
      <c r="HT146" s="472"/>
      <c r="HU146" s="472"/>
      <c r="HV146" s="472"/>
      <c r="HW146" s="472"/>
      <c r="HX146" s="472"/>
      <c r="HY146" s="472"/>
      <c r="HZ146" s="472"/>
      <c r="IA146" s="472"/>
      <c r="IB146" s="472"/>
      <c r="IC146" s="472"/>
      <c r="ID146" s="472"/>
    </row>
    <row r="147" spans="1:238" ht="19.5" customHeight="1" x14ac:dyDescent="0.3">
      <c r="A147" s="397" t="s">
        <v>1216</v>
      </c>
      <c r="B147" s="611"/>
      <c r="C147" s="611"/>
      <c r="D147" s="611"/>
      <c r="E147" s="291">
        <f t="shared" si="38"/>
        <v>82155</v>
      </c>
      <c r="F147" s="291">
        <f>SUM(F148:F153)</f>
        <v>0</v>
      </c>
      <c r="G147" s="291">
        <f t="shared" ref="G147:M147" si="40">SUM(G148:G153)</f>
        <v>0</v>
      </c>
      <c r="H147" s="291">
        <f t="shared" si="40"/>
        <v>0</v>
      </c>
      <c r="I147" s="291">
        <f t="shared" si="40"/>
        <v>0</v>
      </c>
      <c r="J147" s="291">
        <f t="shared" si="40"/>
        <v>82155</v>
      </c>
      <c r="K147" s="291">
        <f t="shared" si="40"/>
        <v>0</v>
      </c>
      <c r="L147" s="291">
        <f t="shared" si="40"/>
        <v>0</v>
      </c>
      <c r="M147" s="291">
        <f t="shared" si="40"/>
        <v>0</v>
      </c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472"/>
      <c r="FQ147" s="472"/>
      <c r="FR147" s="472"/>
      <c r="FS147" s="472"/>
      <c r="FT147" s="472"/>
      <c r="FU147" s="472"/>
      <c r="FV147" s="472"/>
      <c r="FW147" s="472"/>
      <c r="FX147" s="472"/>
      <c r="FY147" s="472"/>
      <c r="FZ147" s="472"/>
      <c r="GA147" s="472"/>
      <c r="GB147" s="472"/>
      <c r="GC147" s="472"/>
      <c r="GD147" s="472"/>
      <c r="GE147" s="472"/>
      <c r="GF147" s="472"/>
      <c r="GG147" s="472"/>
      <c r="GH147" s="472"/>
      <c r="GI147" s="472"/>
      <c r="GJ147" s="472"/>
      <c r="GK147" s="472"/>
      <c r="GL147" s="472"/>
      <c r="GM147" s="472"/>
      <c r="GN147" s="472"/>
      <c r="GO147" s="472"/>
      <c r="GP147" s="472"/>
      <c r="GQ147" s="472"/>
      <c r="GR147" s="472"/>
      <c r="GS147" s="472"/>
      <c r="GT147" s="472"/>
      <c r="GU147" s="472"/>
      <c r="GV147" s="472"/>
      <c r="GW147" s="472"/>
      <c r="GX147" s="472"/>
      <c r="GY147" s="472"/>
      <c r="GZ147" s="472"/>
      <c r="HA147" s="472"/>
      <c r="HB147" s="472"/>
      <c r="HC147" s="472"/>
      <c r="HD147" s="472"/>
      <c r="HE147" s="472"/>
      <c r="HF147" s="472"/>
      <c r="HG147" s="472"/>
      <c r="HH147" s="472"/>
      <c r="HI147" s="472"/>
      <c r="HJ147" s="472"/>
      <c r="HK147" s="472"/>
      <c r="HL147" s="472"/>
      <c r="HM147" s="472"/>
      <c r="HN147" s="472"/>
      <c r="HO147" s="472"/>
      <c r="HP147" s="472"/>
      <c r="HQ147" s="472"/>
      <c r="HR147" s="472"/>
      <c r="HS147" s="472"/>
      <c r="HT147" s="472"/>
      <c r="HU147" s="472"/>
      <c r="HV147" s="472"/>
      <c r="HW147" s="472"/>
      <c r="HX147" s="472"/>
      <c r="HY147" s="472"/>
      <c r="HZ147" s="472"/>
      <c r="IA147" s="472"/>
      <c r="IB147" s="472"/>
      <c r="IC147" s="472"/>
      <c r="ID147" s="472"/>
    </row>
    <row r="148" spans="1:238" ht="31.2" x14ac:dyDescent="0.3">
      <c r="A148" s="296" t="s">
        <v>1446</v>
      </c>
      <c r="B148" s="612">
        <v>1</v>
      </c>
      <c r="C148" s="612">
        <v>311</v>
      </c>
      <c r="D148" s="612">
        <v>5205</v>
      </c>
      <c r="E148" s="294">
        <f t="shared" si="38"/>
        <v>64440</v>
      </c>
      <c r="F148" s="294">
        <v>0</v>
      </c>
      <c r="G148" s="294">
        <v>0</v>
      </c>
      <c r="H148" s="294">
        <v>0</v>
      </c>
      <c r="I148" s="294">
        <v>0</v>
      </c>
      <c r="J148" s="294">
        <v>64440</v>
      </c>
      <c r="K148" s="294">
        <v>0</v>
      </c>
      <c r="L148" s="294">
        <v>0</v>
      </c>
      <c r="M148" s="294">
        <v>0</v>
      </c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2"/>
      <c r="BF148" s="472"/>
      <c r="BG148" s="472"/>
      <c r="BH148" s="472"/>
      <c r="BI148" s="472"/>
      <c r="BJ148" s="472"/>
      <c r="BK148" s="472"/>
      <c r="BL148" s="472"/>
      <c r="BM148" s="472"/>
      <c r="BN148" s="472"/>
      <c r="BO148" s="472"/>
      <c r="BP148" s="472"/>
      <c r="BQ148" s="472"/>
      <c r="BR148" s="472"/>
      <c r="BS148" s="472"/>
      <c r="BT148" s="472"/>
      <c r="BU148" s="472"/>
      <c r="BV148" s="472"/>
      <c r="BW148" s="472"/>
      <c r="BX148" s="472"/>
      <c r="BY148" s="472"/>
      <c r="BZ148" s="472"/>
      <c r="CA148" s="472"/>
      <c r="CB148" s="472"/>
      <c r="CC148" s="472"/>
      <c r="CD148" s="472"/>
      <c r="CE148" s="472"/>
      <c r="CF148" s="472"/>
      <c r="CG148" s="472"/>
      <c r="CH148" s="472"/>
      <c r="CI148" s="472"/>
      <c r="CJ148" s="472"/>
      <c r="CK148" s="472"/>
      <c r="CL148" s="472"/>
      <c r="CM148" s="472"/>
      <c r="CN148" s="472"/>
      <c r="CO148" s="472"/>
      <c r="CP148" s="472"/>
      <c r="CQ148" s="472"/>
      <c r="CR148" s="472"/>
      <c r="CS148" s="472"/>
      <c r="CT148" s="472"/>
      <c r="CU148" s="472"/>
      <c r="CV148" s="472"/>
      <c r="CW148" s="472"/>
      <c r="CX148" s="472"/>
      <c r="CY148" s="472"/>
      <c r="CZ148" s="472"/>
      <c r="DA148" s="472"/>
      <c r="DB148" s="472"/>
      <c r="DC148" s="472"/>
      <c r="DD148" s="472"/>
      <c r="DE148" s="472"/>
      <c r="DF148" s="472"/>
      <c r="DG148" s="472"/>
      <c r="DH148" s="472"/>
      <c r="DI148" s="472"/>
      <c r="DJ148" s="472"/>
      <c r="DK148" s="472"/>
      <c r="DL148" s="472"/>
      <c r="DM148" s="472"/>
      <c r="DN148" s="472"/>
      <c r="DO148" s="472"/>
      <c r="DP148" s="472"/>
      <c r="DQ148" s="472"/>
      <c r="DR148" s="472"/>
      <c r="DS148" s="472"/>
      <c r="DT148" s="472"/>
      <c r="DU148" s="472"/>
      <c r="DV148" s="472"/>
      <c r="DW148" s="472"/>
      <c r="DX148" s="472"/>
      <c r="DY148" s="472"/>
      <c r="DZ148" s="472"/>
      <c r="EA148" s="472"/>
      <c r="EB148" s="472"/>
      <c r="EC148" s="472"/>
      <c r="ED148" s="472"/>
      <c r="EE148" s="472"/>
      <c r="EF148" s="472"/>
      <c r="EG148" s="472"/>
      <c r="EH148" s="472"/>
      <c r="EI148" s="472"/>
      <c r="EJ148" s="472"/>
      <c r="EK148" s="472"/>
      <c r="EL148" s="472"/>
      <c r="EM148" s="472"/>
      <c r="EN148" s="472"/>
      <c r="EO148" s="472"/>
      <c r="EP148" s="472"/>
      <c r="EQ148" s="472"/>
      <c r="ER148" s="472"/>
      <c r="ES148" s="472"/>
      <c r="ET148" s="472"/>
      <c r="EU148" s="472"/>
      <c r="EV148" s="472"/>
      <c r="EW148" s="472"/>
      <c r="EX148" s="472"/>
      <c r="EY148" s="472"/>
      <c r="EZ148" s="472"/>
      <c r="FA148" s="472"/>
      <c r="FB148" s="472"/>
      <c r="FC148" s="472"/>
      <c r="FD148" s="472"/>
      <c r="FE148" s="472"/>
      <c r="FF148" s="472"/>
      <c r="FG148" s="472"/>
      <c r="FH148" s="472"/>
      <c r="FI148" s="472"/>
      <c r="FJ148" s="472"/>
      <c r="FK148" s="472"/>
      <c r="FL148" s="472"/>
      <c r="FM148" s="472"/>
      <c r="FN148" s="472"/>
      <c r="FO148" s="472"/>
      <c r="FP148" s="472"/>
      <c r="FQ148" s="472"/>
      <c r="FR148" s="472"/>
      <c r="FS148" s="472"/>
      <c r="FT148" s="472"/>
      <c r="FU148" s="472"/>
      <c r="FV148" s="472"/>
      <c r="FW148" s="472"/>
      <c r="FX148" s="472"/>
      <c r="FY148" s="472"/>
      <c r="FZ148" s="472"/>
      <c r="GA148" s="472"/>
      <c r="GB148" s="472"/>
      <c r="GC148" s="472"/>
      <c r="GD148" s="472"/>
      <c r="GE148" s="472"/>
      <c r="GF148" s="472"/>
      <c r="GG148" s="472"/>
      <c r="GH148" s="472"/>
      <c r="GI148" s="472"/>
      <c r="GJ148" s="472"/>
      <c r="GK148" s="472"/>
      <c r="GL148" s="472"/>
      <c r="GM148" s="472"/>
      <c r="GN148" s="472"/>
      <c r="GO148" s="472"/>
      <c r="GP148" s="472"/>
      <c r="GQ148" s="472"/>
      <c r="GR148" s="472"/>
      <c r="GS148" s="472"/>
      <c r="GT148" s="472"/>
      <c r="GU148" s="472"/>
      <c r="GV148" s="472"/>
      <c r="GW148" s="472"/>
      <c r="GX148" s="472"/>
      <c r="GY148" s="472"/>
      <c r="GZ148" s="472"/>
      <c r="HA148" s="472"/>
      <c r="HB148" s="472"/>
      <c r="HC148" s="472"/>
      <c r="HD148" s="472"/>
      <c r="HE148" s="472"/>
      <c r="HF148" s="472"/>
      <c r="HG148" s="472"/>
      <c r="HH148" s="472"/>
      <c r="HI148" s="472"/>
      <c r="HJ148" s="472"/>
      <c r="HK148" s="472"/>
      <c r="HL148" s="472"/>
      <c r="HM148" s="472"/>
      <c r="HN148" s="472"/>
      <c r="HO148" s="472"/>
      <c r="HP148" s="472"/>
      <c r="HQ148" s="472"/>
      <c r="HR148" s="472"/>
      <c r="HS148" s="472"/>
      <c r="HT148" s="472"/>
      <c r="HU148" s="472"/>
      <c r="HV148" s="472"/>
      <c r="HW148" s="472"/>
      <c r="HX148" s="472"/>
      <c r="HY148" s="472"/>
      <c r="HZ148" s="472"/>
      <c r="IA148" s="472"/>
      <c r="IB148" s="472"/>
      <c r="IC148" s="472"/>
      <c r="ID148" s="472"/>
    </row>
    <row r="149" spans="1:238" ht="31.2" x14ac:dyDescent="0.3">
      <c r="A149" s="296" t="s">
        <v>1447</v>
      </c>
      <c r="B149" s="612">
        <v>1</v>
      </c>
      <c r="C149" s="612">
        <v>311</v>
      </c>
      <c r="D149" s="612">
        <v>5205</v>
      </c>
      <c r="E149" s="294">
        <f t="shared" si="38"/>
        <v>4861</v>
      </c>
      <c r="F149" s="294">
        <v>0</v>
      </c>
      <c r="G149" s="294">
        <v>0</v>
      </c>
      <c r="H149" s="294">
        <v>0</v>
      </c>
      <c r="I149" s="294">
        <v>0</v>
      </c>
      <c r="J149" s="294">
        <v>4861</v>
      </c>
      <c r="K149" s="294">
        <v>0</v>
      </c>
      <c r="L149" s="294">
        <v>0</v>
      </c>
      <c r="M149" s="294">
        <v>0</v>
      </c>
      <c r="N149" s="472"/>
      <c r="O149" s="472"/>
      <c r="P149" s="472"/>
      <c r="Q149" s="472"/>
      <c r="R149" s="472"/>
      <c r="S149" s="472"/>
      <c r="T149" s="472"/>
      <c r="U149" s="472"/>
      <c r="V149" s="472"/>
      <c r="W149" s="472"/>
      <c r="X149" s="472"/>
      <c r="Y149" s="472"/>
      <c r="Z149" s="472"/>
      <c r="AA149" s="472"/>
      <c r="AB149" s="472"/>
      <c r="AC149" s="472"/>
      <c r="AD149" s="472"/>
      <c r="AE149" s="472"/>
      <c r="AF149" s="472"/>
      <c r="AG149" s="472"/>
      <c r="AH149" s="472"/>
      <c r="AI149" s="472"/>
      <c r="AJ149" s="472"/>
      <c r="AK149" s="472"/>
      <c r="AL149" s="472"/>
      <c r="AM149" s="472"/>
      <c r="AN149" s="472"/>
      <c r="AO149" s="472"/>
      <c r="AP149" s="472"/>
      <c r="AQ149" s="472"/>
      <c r="AR149" s="472"/>
      <c r="AS149" s="472"/>
      <c r="AT149" s="472"/>
      <c r="AU149" s="472"/>
      <c r="AV149" s="472"/>
      <c r="AW149" s="472"/>
      <c r="AX149" s="472"/>
      <c r="AY149" s="472"/>
      <c r="AZ149" s="472"/>
      <c r="BA149" s="472"/>
      <c r="BB149" s="472"/>
      <c r="BC149" s="472"/>
      <c r="BD149" s="472"/>
      <c r="BE149" s="472"/>
      <c r="BF149" s="472"/>
      <c r="BG149" s="472"/>
      <c r="BH149" s="472"/>
      <c r="BI149" s="472"/>
      <c r="BJ149" s="472"/>
      <c r="BK149" s="472"/>
      <c r="BL149" s="472"/>
      <c r="BM149" s="472"/>
      <c r="BN149" s="472"/>
      <c r="BO149" s="472"/>
      <c r="BP149" s="472"/>
      <c r="BQ149" s="472"/>
      <c r="BR149" s="472"/>
      <c r="BS149" s="472"/>
      <c r="BT149" s="472"/>
      <c r="BU149" s="472"/>
      <c r="BV149" s="472"/>
      <c r="BW149" s="472"/>
      <c r="BX149" s="472"/>
      <c r="BY149" s="472"/>
      <c r="BZ149" s="472"/>
      <c r="CA149" s="472"/>
      <c r="CB149" s="472"/>
      <c r="CC149" s="472"/>
      <c r="CD149" s="472"/>
      <c r="CE149" s="472"/>
      <c r="CF149" s="472"/>
      <c r="CG149" s="472"/>
      <c r="CH149" s="472"/>
      <c r="CI149" s="472"/>
      <c r="CJ149" s="472"/>
      <c r="CK149" s="472"/>
      <c r="CL149" s="472"/>
      <c r="CM149" s="472"/>
      <c r="CN149" s="472"/>
      <c r="CO149" s="472"/>
      <c r="CP149" s="472"/>
      <c r="CQ149" s="472"/>
      <c r="CR149" s="472"/>
      <c r="CS149" s="472"/>
      <c r="CT149" s="472"/>
      <c r="CU149" s="472"/>
      <c r="CV149" s="472"/>
      <c r="CW149" s="472"/>
      <c r="CX149" s="472"/>
      <c r="CY149" s="472"/>
      <c r="CZ149" s="472"/>
      <c r="DA149" s="472"/>
      <c r="DB149" s="472"/>
      <c r="DC149" s="472"/>
      <c r="DD149" s="472"/>
      <c r="DE149" s="472"/>
      <c r="DF149" s="472"/>
      <c r="DG149" s="472"/>
      <c r="DH149" s="472"/>
      <c r="DI149" s="472"/>
      <c r="DJ149" s="472"/>
      <c r="DK149" s="472"/>
      <c r="DL149" s="472"/>
      <c r="DM149" s="472"/>
      <c r="DN149" s="472"/>
      <c r="DO149" s="472"/>
      <c r="DP149" s="472"/>
      <c r="DQ149" s="472"/>
      <c r="DR149" s="472"/>
      <c r="DS149" s="472"/>
      <c r="DT149" s="472"/>
      <c r="DU149" s="472"/>
      <c r="DV149" s="472"/>
      <c r="DW149" s="472"/>
      <c r="DX149" s="472"/>
      <c r="DY149" s="472"/>
      <c r="DZ149" s="472"/>
      <c r="EA149" s="472"/>
      <c r="EB149" s="472"/>
      <c r="EC149" s="472"/>
      <c r="ED149" s="472"/>
      <c r="EE149" s="472"/>
      <c r="EF149" s="472"/>
      <c r="EG149" s="472"/>
      <c r="EH149" s="472"/>
      <c r="EI149" s="472"/>
      <c r="EJ149" s="472"/>
      <c r="EK149" s="472"/>
      <c r="EL149" s="472"/>
      <c r="EM149" s="472"/>
      <c r="EN149" s="472"/>
      <c r="EO149" s="472"/>
      <c r="EP149" s="472"/>
      <c r="EQ149" s="472"/>
      <c r="ER149" s="472"/>
      <c r="ES149" s="472"/>
      <c r="ET149" s="472"/>
      <c r="EU149" s="472"/>
      <c r="EV149" s="472"/>
      <c r="EW149" s="472"/>
      <c r="EX149" s="472"/>
      <c r="EY149" s="472"/>
      <c r="EZ149" s="472"/>
      <c r="FA149" s="472"/>
      <c r="FB149" s="472"/>
      <c r="FC149" s="472"/>
      <c r="FD149" s="472"/>
      <c r="FE149" s="472"/>
      <c r="FF149" s="472"/>
      <c r="FG149" s="472"/>
      <c r="FH149" s="472"/>
      <c r="FI149" s="472"/>
      <c r="FJ149" s="472"/>
      <c r="FK149" s="472"/>
      <c r="FL149" s="472"/>
      <c r="FM149" s="472"/>
      <c r="FN149" s="472"/>
      <c r="FO149" s="472"/>
      <c r="FP149" s="472"/>
      <c r="FQ149" s="472"/>
      <c r="FR149" s="472"/>
      <c r="FS149" s="472"/>
      <c r="FT149" s="472"/>
      <c r="FU149" s="472"/>
      <c r="FV149" s="472"/>
      <c r="FW149" s="472"/>
      <c r="FX149" s="472"/>
      <c r="FY149" s="472"/>
      <c r="FZ149" s="472"/>
      <c r="GA149" s="472"/>
      <c r="GB149" s="472"/>
      <c r="GC149" s="472"/>
      <c r="GD149" s="472"/>
      <c r="GE149" s="472"/>
      <c r="GF149" s="472"/>
      <c r="GG149" s="472"/>
      <c r="GH149" s="472"/>
      <c r="GI149" s="472"/>
      <c r="GJ149" s="472"/>
      <c r="GK149" s="472"/>
      <c r="GL149" s="472"/>
      <c r="GM149" s="472"/>
      <c r="GN149" s="472"/>
      <c r="GO149" s="472"/>
      <c r="GP149" s="472"/>
      <c r="GQ149" s="472"/>
      <c r="GR149" s="472"/>
      <c r="GS149" s="472"/>
      <c r="GT149" s="472"/>
      <c r="GU149" s="472"/>
      <c r="GV149" s="472"/>
      <c r="GW149" s="472"/>
      <c r="GX149" s="472"/>
      <c r="GY149" s="472"/>
      <c r="GZ149" s="472"/>
      <c r="HA149" s="472"/>
      <c r="HB149" s="472"/>
      <c r="HC149" s="472"/>
      <c r="HD149" s="472"/>
      <c r="HE149" s="472"/>
      <c r="HF149" s="472"/>
      <c r="HG149" s="472"/>
      <c r="HH149" s="472"/>
      <c r="HI149" s="472"/>
      <c r="HJ149" s="472"/>
      <c r="HK149" s="472"/>
      <c r="HL149" s="472"/>
      <c r="HM149" s="472"/>
      <c r="HN149" s="472"/>
      <c r="HO149" s="472"/>
      <c r="HP149" s="472"/>
      <c r="HQ149" s="472"/>
      <c r="HR149" s="472"/>
      <c r="HS149" s="472"/>
      <c r="HT149" s="472"/>
      <c r="HU149" s="472"/>
      <c r="HV149" s="472"/>
      <c r="HW149" s="472"/>
      <c r="HX149" s="472"/>
      <c r="HY149" s="472"/>
      <c r="HZ149" s="472"/>
      <c r="IA149" s="472"/>
      <c r="IB149" s="472"/>
      <c r="IC149" s="472"/>
      <c r="ID149" s="472"/>
    </row>
    <row r="150" spans="1:238" ht="31.2" x14ac:dyDescent="0.3">
      <c r="A150" s="296" t="s">
        <v>1448</v>
      </c>
      <c r="B150" s="612">
        <v>1</v>
      </c>
      <c r="C150" s="612">
        <v>311</v>
      </c>
      <c r="D150" s="612">
        <v>5205</v>
      </c>
      <c r="E150" s="294">
        <f t="shared" si="38"/>
        <v>1690</v>
      </c>
      <c r="F150" s="294">
        <v>0</v>
      </c>
      <c r="G150" s="294">
        <v>0</v>
      </c>
      <c r="H150" s="294">
        <v>0</v>
      </c>
      <c r="I150" s="294">
        <v>0</v>
      </c>
      <c r="J150" s="294">
        <v>1690</v>
      </c>
      <c r="K150" s="294">
        <v>0</v>
      </c>
      <c r="L150" s="294">
        <v>0</v>
      </c>
      <c r="M150" s="294">
        <v>0</v>
      </c>
      <c r="N150" s="472"/>
      <c r="O150" s="472"/>
      <c r="P150" s="472"/>
      <c r="Q150" s="472"/>
      <c r="R150" s="472"/>
      <c r="S150" s="472"/>
      <c r="T150" s="472"/>
      <c r="U150" s="472"/>
      <c r="V150" s="472"/>
      <c r="W150" s="472"/>
      <c r="X150" s="472"/>
      <c r="Y150" s="472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472"/>
      <c r="AT150" s="472"/>
      <c r="AU150" s="472"/>
      <c r="AV150" s="472"/>
      <c r="AW150" s="472"/>
      <c r="AX150" s="472"/>
      <c r="AY150" s="472"/>
      <c r="AZ150" s="472"/>
      <c r="BA150" s="472"/>
      <c r="BB150" s="472"/>
      <c r="BC150" s="472"/>
      <c r="BD150" s="472"/>
      <c r="BE150" s="472"/>
      <c r="BF150" s="472"/>
      <c r="BG150" s="472"/>
      <c r="BH150" s="472"/>
      <c r="BI150" s="472"/>
      <c r="BJ150" s="472"/>
      <c r="BK150" s="472"/>
      <c r="BL150" s="472"/>
      <c r="BM150" s="472"/>
      <c r="BN150" s="472"/>
      <c r="BO150" s="472"/>
      <c r="BP150" s="472"/>
      <c r="BQ150" s="472"/>
      <c r="BR150" s="472"/>
      <c r="BS150" s="472"/>
      <c r="BT150" s="472"/>
      <c r="BU150" s="472"/>
      <c r="BV150" s="472"/>
      <c r="BW150" s="472"/>
      <c r="BX150" s="472"/>
      <c r="BY150" s="472"/>
      <c r="BZ150" s="472"/>
      <c r="CA150" s="472"/>
      <c r="CB150" s="472"/>
      <c r="CC150" s="472"/>
      <c r="CD150" s="472"/>
      <c r="CE150" s="472"/>
      <c r="CF150" s="472"/>
      <c r="CG150" s="472"/>
      <c r="CH150" s="472"/>
      <c r="CI150" s="472"/>
      <c r="CJ150" s="472"/>
      <c r="CK150" s="472"/>
      <c r="CL150" s="472"/>
      <c r="CM150" s="472"/>
      <c r="CN150" s="472"/>
      <c r="CO150" s="472"/>
      <c r="CP150" s="472"/>
      <c r="CQ150" s="472"/>
      <c r="CR150" s="472"/>
      <c r="CS150" s="472"/>
      <c r="CT150" s="472"/>
      <c r="CU150" s="472"/>
      <c r="CV150" s="472"/>
      <c r="CW150" s="472"/>
      <c r="CX150" s="472"/>
      <c r="CY150" s="472"/>
      <c r="CZ150" s="472"/>
      <c r="DA150" s="472"/>
      <c r="DB150" s="472"/>
      <c r="DC150" s="472"/>
      <c r="DD150" s="472"/>
      <c r="DE150" s="472"/>
      <c r="DF150" s="472"/>
      <c r="DG150" s="472"/>
      <c r="DH150" s="472"/>
      <c r="DI150" s="472"/>
      <c r="DJ150" s="472"/>
      <c r="DK150" s="472"/>
      <c r="DL150" s="472"/>
      <c r="DM150" s="472"/>
      <c r="DN150" s="472"/>
      <c r="DO150" s="472"/>
      <c r="DP150" s="472"/>
      <c r="DQ150" s="472"/>
      <c r="DR150" s="472"/>
      <c r="DS150" s="472"/>
      <c r="DT150" s="472"/>
      <c r="DU150" s="472"/>
      <c r="DV150" s="472"/>
      <c r="DW150" s="472"/>
      <c r="DX150" s="472"/>
      <c r="DY150" s="472"/>
      <c r="DZ150" s="472"/>
      <c r="EA150" s="472"/>
      <c r="EB150" s="472"/>
      <c r="EC150" s="472"/>
      <c r="ED150" s="472"/>
      <c r="EE150" s="472"/>
      <c r="EF150" s="472"/>
      <c r="EG150" s="472"/>
      <c r="EH150" s="472"/>
      <c r="EI150" s="472"/>
      <c r="EJ150" s="472"/>
      <c r="EK150" s="472"/>
      <c r="EL150" s="472"/>
      <c r="EM150" s="472"/>
      <c r="EN150" s="472"/>
      <c r="EO150" s="472"/>
      <c r="EP150" s="472"/>
      <c r="EQ150" s="472"/>
      <c r="ER150" s="472"/>
      <c r="ES150" s="472"/>
      <c r="ET150" s="472"/>
      <c r="EU150" s="472"/>
      <c r="EV150" s="472"/>
      <c r="EW150" s="472"/>
      <c r="EX150" s="472"/>
      <c r="EY150" s="472"/>
      <c r="EZ150" s="472"/>
      <c r="FA150" s="472"/>
      <c r="FB150" s="472"/>
      <c r="FC150" s="472"/>
      <c r="FD150" s="472"/>
      <c r="FE150" s="472"/>
      <c r="FF150" s="472"/>
      <c r="FG150" s="472"/>
      <c r="FH150" s="472"/>
      <c r="FI150" s="472"/>
      <c r="FJ150" s="472"/>
      <c r="FK150" s="472"/>
      <c r="FL150" s="472"/>
      <c r="FM150" s="472"/>
      <c r="FN150" s="472"/>
      <c r="FO150" s="472"/>
      <c r="FP150" s="472"/>
      <c r="FQ150" s="472"/>
      <c r="FR150" s="472"/>
      <c r="FS150" s="472"/>
      <c r="FT150" s="472"/>
      <c r="FU150" s="472"/>
      <c r="FV150" s="472"/>
      <c r="FW150" s="472"/>
      <c r="FX150" s="472"/>
      <c r="FY150" s="472"/>
      <c r="FZ150" s="472"/>
      <c r="GA150" s="472"/>
      <c r="GB150" s="472"/>
      <c r="GC150" s="472"/>
      <c r="GD150" s="472"/>
      <c r="GE150" s="472"/>
      <c r="GF150" s="472"/>
      <c r="GG150" s="472"/>
      <c r="GH150" s="472"/>
      <c r="GI150" s="472"/>
      <c r="GJ150" s="472"/>
      <c r="GK150" s="472"/>
      <c r="GL150" s="472"/>
      <c r="GM150" s="472"/>
      <c r="GN150" s="472"/>
      <c r="GO150" s="472"/>
      <c r="GP150" s="472"/>
      <c r="GQ150" s="472"/>
      <c r="GR150" s="472"/>
      <c r="GS150" s="472"/>
      <c r="GT150" s="472"/>
      <c r="GU150" s="472"/>
      <c r="GV150" s="472"/>
      <c r="GW150" s="472"/>
      <c r="GX150" s="472"/>
      <c r="GY150" s="472"/>
      <c r="GZ150" s="472"/>
      <c r="HA150" s="472"/>
      <c r="HB150" s="472"/>
      <c r="HC150" s="472"/>
      <c r="HD150" s="472"/>
      <c r="HE150" s="472"/>
      <c r="HF150" s="472"/>
      <c r="HG150" s="472"/>
      <c r="HH150" s="472"/>
      <c r="HI150" s="472"/>
      <c r="HJ150" s="472"/>
      <c r="HK150" s="472"/>
      <c r="HL150" s="472"/>
      <c r="HM150" s="472"/>
      <c r="HN150" s="472"/>
      <c r="HO150" s="472"/>
      <c r="HP150" s="472"/>
      <c r="HQ150" s="472"/>
      <c r="HR150" s="472"/>
      <c r="HS150" s="472"/>
      <c r="HT150" s="472"/>
      <c r="HU150" s="472"/>
      <c r="HV150" s="472"/>
      <c r="HW150" s="472"/>
      <c r="HX150" s="472"/>
      <c r="HY150" s="472"/>
      <c r="HZ150" s="472"/>
      <c r="IA150" s="472"/>
      <c r="IB150" s="472"/>
      <c r="IC150" s="472"/>
      <c r="ID150" s="472"/>
    </row>
    <row r="151" spans="1:238" ht="21" customHeight="1" x14ac:dyDescent="0.3">
      <c r="A151" s="296" t="s">
        <v>1449</v>
      </c>
      <c r="B151" s="612">
        <v>1</v>
      </c>
      <c r="C151" s="612">
        <v>311</v>
      </c>
      <c r="D151" s="612">
        <v>5205</v>
      </c>
      <c r="E151" s="294">
        <f t="shared" si="38"/>
        <v>1498</v>
      </c>
      <c r="F151" s="294">
        <v>0</v>
      </c>
      <c r="G151" s="294">
        <v>0</v>
      </c>
      <c r="H151" s="294">
        <v>0</v>
      </c>
      <c r="I151" s="294">
        <v>0</v>
      </c>
      <c r="J151" s="294">
        <v>1498</v>
      </c>
      <c r="K151" s="294">
        <v>0</v>
      </c>
      <c r="L151" s="294">
        <v>0</v>
      </c>
      <c r="M151" s="294">
        <v>0</v>
      </c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  <c r="AA151" s="472"/>
      <c r="AB151" s="472"/>
      <c r="AC151" s="472"/>
      <c r="AD151" s="472"/>
      <c r="AE151" s="472"/>
      <c r="AF151" s="472"/>
      <c r="AG151" s="472"/>
      <c r="AH151" s="472"/>
      <c r="AI151" s="472"/>
      <c r="AJ151" s="472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2"/>
      <c r="BC151" s="472"/>
      <c r="BD151" s="472"/>
      <c r="BE151" s="472"/>
      <c r="BF151" s="472"/>
      <c r="BG151" s="472"/>
      <c r="BH151" s="472"/>
      <c r="BI151" s="472"/>
      <c r="BJ151" s="472"/>
      <c r="BK151" s="472"/>
      <c r="BL151" s="472"/>
      <c r="BM151" s="472"/>
      <c r="BN151" s="472"/>
      <c r="BO151" s="472"/>
      <c r="BP151" s="472"/>
      <c r="BQ151" s="472"/>
      <c r="BR151" s="472"/>
      <c r="BS151" s="472"/>
      <c r="BT151" s="472"/>
      <c r="BU151" s="472"/>
      <c r="BV151" s="472"/>
      <c r="BW151" s="472"/>
      <c r="BX151" s="472"/>
      <c r="BY151" s="472"/>
      <c r="BZ151" s="472"/>
      <c r="CA151" s="472"/>
      <c r="CB151" s="472"/>
      <c r="CC151" s="472"/>
      <c r="CD151" s="472"/>
      <c r="CE151" s="472"/>
      <c r="CF151" s="472"/>
      <c r="CG151" s="472"/>
      <c r="CH151" s="472"/>
      <c r="CI151" s="472"/>
      <c r="CJ151" s="472"/>
      <c r="CK151" s="472"/>
      <c r="CL151" s="472"/>
      <c r="CM151" s="472"/>
      <c r="CN151" s="472"/>
      <c r="CO151" s="472"/>
      <c r="CP151" s="472"/>
      <c r="CQ151" s="472"/>
      <c r="CR151" s="472"/>
      <c r="CS151" s="472"/>
      <c r="CT151" s="472"/>
      <c r="CU151" s="472"/>
      <c r="CV151" s="472"/>
      <c r="CW151" s="472"/>
      <c r="CX151" s="472"/>
      <c r="CY151" s="472"/>
      <c r="CZ151" s="472"/>
      <c r="DA151" s="472"/>
      <c r="DB151" s="472"/>
      <c r="DC151" s="472"/>
      <c r="DD151" s="472"/>
      <c r="DE151" s="472"/>
      <c r="DF151" s="472"/>
      <c r="DG151" s="472"/>
      <c r="DH151" s="472"/>
      <c r="DI151" s="472"/>
      <c r="DJ151" s="472"/>
      <c r="DK151" s="472"/>
      <c r="DL151" s="472"/>
      <c r="DM151" s="472"/>
      <c r="DN151" s="472"/>
      <c r="DO151" s="472"/>
      <c r="DP151" s="472"/>
      <c r="DQ151" s="472"/>
      <c r="DR151" s="472"/>
      <c r="DS151" s="472"/>
      <c r="DT151" s="472"/>
      <c r="DU151" s="472"/>
      <c r="DV151" s="472"/>
      <c r="DW151" s="472"/>
      <c r="DX151" s="472"/>
      <c r="DY151" s="472"/>
      <c r="DZ151" s="472"/>
      <c r="EA151" s="472"/>
      <c r="EB151" s="472"/>
      <c r="EC151" s="472"/>
      <c r="ED151" s="472"/>
      <c r="EE151" s="472"/>
      <c r="EF151" s="472"/>
      <c r="EG151" s="472"/>
      <c r="EH151" s="472"/>
      <c r="EI151" s="472"/>
      <c r="EJ151" s="472"/>
      <c r="EK151" s="472"/>
      <c r="EL151" s="472"/>
      <c r="EM151" s="472"/>
      <c r="EN151" s="472"/>
      <c r="EO151" s="472"/>
      <c r="EP151" s="472"/>
      <c r="EQ151" s="472"/>
      <c r="ER151" s="472"/>
      <c r="ES151" s="472"/>
      <c r="ET151" s="472"/>
      <c r="EU151" s="472"/>
      <c r="EV151" s="472"/>
      <c r="EW151" s="472"/>
      <c r="EX151" s="472"/>
      <c r="EY151" s="472"/>
      <c r="EZ151" s="472"/>
      <c r="FA151" s="472"/>
      <c r="FB151" s="472"/>
      <c r="FC151" s="472"/>
      <c r="FD151" s="472"/>
      <c r="FE151" s="472"/>
      <c r="FF151" s="472"/>
      <c r="FG151" s="472"/>
      <c r="FH151" s="472"/>
      <c r="FI151" s="472"/>
      <c r="FJ151" s="472"/>
      <c r="FK151" s="472"/>
      <c r="FL151" s="472"/>
      <c r="FM151" s="472"/>
      <c r="FN151" s="472"/>
      <c r="FO151" s="472"/>
      <c r="FP151" s="472"/>
      <c r="FQ151" s="472"/>
      <c r="FR151" s="472"/>
      <c r="FS151" s="472"/>
      <c r="FT151" s="472"/>
      <c r="FU151" s="472"/>
      <c r="FV151" s="472"/>
      <c r="FW151" s="472"/>
      <c r="FX151" s="472"/>
      <c r="FY151" s="472"/>
      <c r="FZ151" s="472"/>
      <c r="GA151" s="472"/>
      <c r="GB151" s="472"/>
      <c r="GC151" s="472"/>
      <c r="GD151" s="472"/>
      <c r="GE151" s="472"/>
      <c r="GF151" s="472"/>
      <c r="GG151" s="472"/>
      <c r="GH151" s="472"/>
      <c r="GI151" s="472"/>
      <c r="GJ151" s="472"/>
      <c r="GK151" s="472"/>
      <c r="GL151" s="472"/>
      <c r="GM151" s="472"/>
      <c r="GN151" s="472"/>
      <c r="GO151" s="472"/>
      <c r="GP151" s="472"/>
      <c r="GQ151" s="472"/>
      <c r="GR151" s="472"/>
      <c r="GS151" s="472"/>
      <c r="GT151" s="472"/>
      <c r="GU151" s="472"/>
      <c r="GV151" s="472"/>
      <c r="GW151" s="472"/>
      <c r="GX151" s="472"/>
      <c r="GY151" s="472"/>
      <c r="GZ151" s="472"/>
      <c r="HA151" s="472"/>
      <c r="HB151" s="472"/>
      <c r="HC151" s="472"/>
      <c r="HD151" s="472"/>
      <c r="HE151" s="472"/>
      <c r="HF151" s="472"/>
      <c r="HG151" s="472"/>
      <c r="HH151" s="472"/>
      <c r="HI151" s="472"/>
      <c r="HJ151" s="472"/>
      <c r="HK151" s="472"/>
      <c r="HL151" s="472"/>
      <c r="HM151" s="472"/>
      <c r="HN151" s="472"/>
      <c r="HO151" s="472"/>
      <c r="HP151" s="472"/>
      <c r="HQ151" s="472"/>
      <c r="HR151" s="472"/>
      <c r="HS151" s="472"/>
      <c r="HT151" s="472"/>
      <c r="HU151" s="472"/>
      <c r="HV151" s="472"/>
      <c r="HW151" s="472"/>
      <c r="HX151" s="472"/>
      <c r="HY151" s="472"/>
      <c r="HZ151" s="472"/>
      <c r="IA151" s="472"/>
      <c r="IB151" s="472"/>
      <c r="IC151" s="472"/>
      <c r="ID151" s="472"/>
    </row>
    <row r="152" spans="1:238" ht="31.2" x14ac:dyDescent="0.3">
      <c r="A152" s="296" t="s">
        <v>1450</v>
      </c>
      <c r="B152" s="612">
        <v>1</v>
      </c>
      <c r="C152" s="612">
        <v>311</v>
      </c>
      <c r="D152" s="612">
        <v>5205</v>
      </c>
      <c r="E152" s="294">
        <f t="shared" si="38"/>
        <v>1352</v>
      </c>
      <c r="F152" s="294">
        <v>0</v>
      </c>
      <c r="G152" s="294">
        <v>0</v>
      </c>
      <c r="H152" s="294">
        <v>0</v>
      </c>
      <c r="I152" s="294">
        <v>0</v>
      </c>
      <c r="J152" s="294">
        <v>1352</v>
      </c>
      <c r="K152" s="294">
        <v>0</v>
      </c>
      <c r="L152" s="294">
        <v>0</v>
      </c>
      <c r="M152" s="294">
        <v>0</v>
      </c>
      <c r="N152" s="472"/>
      <c r="O152" s="472"/>
      <c r="P152" s="472"/>
      <c r="Q152" s="472"/>
      <c r="R152" s="472"/>
      <c r="S152" s="472"/>
      <c r="T152" s="472"/>
      <c r="U152" s="472"/>
      <c r="V152" s="472"/>
      <c r="W152" s="472"/>
      <c r="X152" s="472"/>
      <c r="Y152" s="472"/>
      <c r="Z152" s="472"/>
      <c r="AA152" s="472"/>
      <c r="AB152" s="472"/>
      <c r="AC152" s="472"/>
      <c r="AD152" s="472"/>
      <c r="AE152" s="472"/>
      <c r="AF152" s="472"/>
      <c r="AG152" s="472"/>
      <c r="AH152" s="472"/>
      <c r="AI152" s="472"/>
      <c r="AJ152" s="472"/>
      <c r="AK152" s="472"/>
      <c r="AL152" s="472"/>
      <c r="AM152" s="472"/>
      <c r="AN152" s="472"/>
      <c r="AO152" s="472"/>
      <c r="AP152" s="472"/>
      <c r="AQ152" s="472"/>
      <c r="AR152" s="472"/>
      <c r="AS152" s="472"/>
      <c r="AT152" s="472"/>
      <c r="AU152" s="472"/>
      <c r="AV152" s="472"/>
      <c r="AW152" s="472"/>
      <c r="AX152" s="472"/>
      <c r="AY152" s="472"/>
      <c r="AZ152" s="472"/>
      <c r="BA152" s="472"/>
      <c r="BB152" s="472"/>
      <c r="BC152" s="472"/>
      <c r="BD152" s="472"/>
      <c r="BE152" s="472"/>
      <c r="BF152" s="472"/>
      <c r="BG152" s="472"/>
      <c r="BH152" s="472"/>
      <c r="BI152" s="472"/>
      <c r="BJ152" s="472"/>
      <c r="BK152" s="472"/>
      <c r="BL152" s="472"/>
      <c r="BM152" s="472"/>
      <c r="BN152" s="472"/>
      <c r="BO152" s="472"/>
      <c r="BP152" s="472"/>
      <c r="BQ152" s="472"/>
      <c r="BR152" s="472"/>
      <c r="BS152" s="472"/>
      <c r="BT152" s="472"/>
      <c r="BU152" s="472"/>
      <c r="BV152" s="472"/>
      <c r="BW152" s="472"/>
      <c r="BX152" s="472"/>
      <c r="BY152" s="472"/>
      <c r="BZ152" s="472"/>
      <c r="CA152" s="472"/>
      <c r="CB152" s="472"/>
      <c r="CC152" s="472"/>
      <c r="CD152" s="472"/>
      <c r="CE152" s="472"/>
      <c r="CF152" s="472"/>
      <c r="CG152" s="472"/>
      <c r="CH152" s="472"/>
      <c r="CI152" s="472"/>
      <c r="CJ152" s="472"/>
      <c r="CK152" s="472"/>
      <c r="CL152" s="472"/>
      <c r="CM152" s="472"/>
      <c r="CN152" s="472"/>
      <c r="CO152" s="472"/>
      <c r="CP152" s="472"/>
      <c r="CQ152" s="472"/>
      <c r="CR152" s="472"/>
      <c r="CS152" s="472"/>
      <c r="CT152" s="472"/>
      <c r="CU152" s="472"/>
      <c r="CV152" s="472"/>
      <c r="CW152" s="472"/>
      <c r="CX152" s="472"/>
      <c r="CY152" s="472"/>
      <c r="CZ152" s="472"/>
      <c r="DA152" s="472"/>
      <c r="DB152" s="472"/>
      <c r="DC152" s="472"/>
      <c r="DD152" s="472"/>
      <c r="DE152" s="472"/>
      <c r="DF152" s="472"/>
      <c r="DG152" s="472"/>
      <c r="DH152" s="472"/>
      <c r="DI152" s="472"/>
      <c r="DJ152" s="472"/>
      <c r="DK152" s="472"/>
      <c r="DL152" s="472"/>
      <c r="DM152" s="472"/>
      <c r="DN152" s="472"/>
      <c r="DO152" s="472"/>
      <c r="DP152" s="472"/>
      <c r="DQ152" s="472"/>
      <c r="DR152" s="472"/>
      <c r="DS152" s="472"/>
      <c r="DT152" s="472"/>
      <c r="DU152" s="472"/>
      <c r="DV152" s="472"/>
      <c r="DW152" s="472"/>
      <c r="DX152" s="472"/>
      <c r="DY152" s="472"/>
      <c r="DZ152" s="472"/>
      <c r="EA152" s="472"/>
      <c r="EB152" s="472"/>
      <c r="EC152" s="472"/>
      <c r="ED152" s="472"/>
      <c r="EE152" s="472"/>
      <c r="EF152" s="472"/>
      <c r="EG152" s="472"/>
      <c r="EH152" s="472"/>
      <c r="EI152" s="472"/>
      <c r="EJ152" s="472"/>
      <c r="EK152" s="472"/>
      <c r="EL152" s="472"/>
      <c r="EM152" s="472"/>
      <c r="EN152" s="472"/>
      <c r="EO152" s="472"/>
      <c r="EP152" s="472"/>
      <c r="EQ152" s="472"/>
      <c r="ER152" s="472"/>
      <c r="ES152" s="472"/>
      <c r="ET152" s="472"/>
      <c r="EU152" s="472"/>
      <c r="EV152" s="472"/>
      <c r="EW152" s="472"/>
      <c r="EX152" s="472"/>
      <c r="EY152" s="472"/>
      <c r="EZ152" s="472"/>
      <c r="FA152" s="472"/>
      <c r="FB152" s="472"/>
      <c r="FC152" s="472"/>
      <c r="FD152" s="472"/>
      <c r="FE152" s="472"/>
      <c r="FF152" s="472"/>
      <c r="FG152" s="472"/>
      <c r="FH152" s="472"/>
      <c r="FI152" s="472"/>
      <c r="FJ152" s="472"/>
      <c r="FK152" s="472"/>
      <c r="FL152" s="472"/>
      <c r="FM152" s="472"/>
      <c r="FN152" s="472"/>
      <c r="FO152" s="472"/>
      <c r="FP152" s="472"/>
      <c r="FQ152" s="472"/>
      <c r="FR152" s="472"/>
      <c r="FS152" s="472"/>
      <c r="FT152" s="472"/>
      <c r="FU152" s="472"/>
      <c r="FV152" s="472"/>
      <c r="FW152" s="472"/>
      <c r="FX152" s="472"/>
      <c r="FY152" s="472"/>
      <c r="FZ152" s="472"/>
      <c r="GA152" s="472"/>
      <c r="GB152" s="472"/>
      <c r="GC152" s="472"/>
      <c r="GD152" s="472"/>
      <c r="GE152" s="472"/>
      <c r="GF152" s="472"/>
      <c r="GG152" s="472"/>
      <c r="GH152" s="472"/>
      <c r="GI152" s="472"/>
      <c r="GJ152" s="472"/>
      <c r="GK152" s="472"/>
      <c r="GL152" s="472"/>
      <c r="GM152" s="472"/>
      <c r="GN152" s="472"/>
      <c r="GO152" s="472"/>
      <c r="GP152" s="472"/>
      <c r="GQ152" s="472"/>
      <c r="GR152" s="472"/>
      <c r="GS152" s="472"/>
      <c r="GT152" s="472"/>
      <c r="GU152" s="472"/>
      <c r="GV152" s="472"/>
      <c r="GW152" s="472"/>
      <c r="GX152" s="472"/>
      <c r="GY152" s="472"/>
      <c r="GZ152" s="472"/>
      <c r="HA152" s="472"/>
      <c r="HB152" s="472"/>
      <c r="HC152" s="472"/>
      <c r="HD152" s="472"/>
      <c r="HE152" s="472"/>
      <c r="HF152" s="472"/>
      <c r="HG152" s="472"/>
      <c r="HH152" s="472"/>
      <c r="HI152" s="472"/>
      <c r="HJ152" s="472"/>
      <c r="HK152" s="472"/>
      <c r="HL152" s="472"/>
      <c r="HM152" s="472"/>
      <c r="HN152" s="472"/>
      <c r="HO152" s="472"/>
      <c r="HP152" s="472"/>
      <c r="HQ152" s="472"/>
      <c r="HR152" s="472"/>
      <c r="HS152" s="472"/>
      <c r="HT152" s="472"/>
      <c r="HU152" s="472"/>
      <c r="HV152" s="472"/>
      <c r="HW152" s="472"/>
      <c r="HX152" s="472"/>
      <c r="HY152" s="472"/>
      <c r="HZ152" s="472"/>
      <c r="IA152" s="472"/>
      <c r="IB152" s="472"/>
      <c r="IC152" s="472"/>
      <c r="ID152" s="472"/>
    </row>
    <row r="153" spans="1:238" ht="31.2" x14ac:dyDescent="0.3">
      <c r="A153" s="296" t="s">
        <v>1451</v>
      </c>
      <c r="B153" s="612">
        <v>1</v>
      </c>
      <c r="C153" s="612">
        <v>322</v>
      </c>
      <c r="D153" s="612">
        <v>5205</v>
      </c>
      <c r="E153" s="294">
        <f t="shared" si="38"/>
        <v>8314</v>
      </c>
      <c r="F153" s="294">
        <v>0</v>
      </c>
      <c r="G153" s="294">
        <v>0</v>
      </c>
      <c r="H153" s="294">
        <v>0</v>
      </c>
      <c r="I153" s="294">
        <v>0</v>
      </c>
      <c r="J153" s="294">
        <v>8314</v>
      </c>
      <c r="K153" s="294">
        <v>0</v>
      </c>
      <c r="L153" s="294">
        <v>0</v>
      </c>
      <c r="M153" s="294">
        <v>0</v>
      </c>
      <c r="N153" s="472"/>
      <c r="O153" s="472"/>
      <c r="P153" s="472"/>
      <c r="Q153" s="472"/>
      <c r="R153" s="472"/>
      <c r="S153" s="472"/>
      <c r="T153" s="472"/>
      <c r="U153" s="472"/>
      <c r="V153" s="472"/>
      <c r="W153" s="472"/>
      <c r="X153" s="472"/>
      <c r="Y153" s="472"/>
      <c r="Z153" s="472"/>
      <c r="AA153" s="472"/>
      <c r="AB153" s="472"/>
      <c r="AC153" s="472"/>
      <c r="AD153" s="472"/>
      <c r="AE153" s="472"/>
      <c r="AF153" s="472"/>
      <c r="AG153" s="472"/>
      <c r="AH153" s="472"/>
      <c r="AI153" s="472"/>
      <c r="AJ153" s="472"/>
      <c r="AK153" s="472"/>
      <c r="AL153" s="472"/>
      <c r="AM153" s="472"/>
      <c r="AN153" s="472"/>
      <c r="AO153" s="472"/>
      <c r="AP153" s="472"/>
      <c r="AQ153" s="472"/>
      <c r="AR153" s="472"/>
      <c r="AS153" s="472"/>
      <c r="AT153" s="472"/>
      <c r="AU153" s="472"/>
      <c r="AV153" s="472"/>
      <c r="AW153" s="472"/>
      <c r="AX153" s="472"/>
      <c r="AY153" s="472"/>
      <c r="AZ153" s="472"/>
      <c r="BA153" s="472"/>
      <c r="BB153" s="472"/>
      <c r="BC153" s="472"/>
      <c r="BD153" s="472"/>
      <c r="BE153" s="472"/>
      <c r="BF153" s="472"/>
      <c r="BG153" s="472"/>
      <c r="BH153" s="472"/>
      <c r="BI153" s="472"/>
      <c r="BJ153" s="472"/>
      <c r="BK153" s="472"/>
      <c r="BL153" s="472"/>
      <c r="BM153" s="472"/>
      <c r="BN153" s="472"/>
      <c r="BO153" s="472"/>
      <c r="BP153" s="472"/>
      <c r="BQ153" s="472"/>
      <c r="BR153" s="472"/>
      <c r="BS153" s="472"/>
      <c r="BT153" s="472"/>
      <c r="BU153" s="472"/>
      <c r="BV153" s="472"/>
      <c r="BW153" s="472"/>
      <c r="BX153" s="472"/>
      <c r="BY153" s="472"/>
      <c r="BZ153" s="472"/>
      <c r="CA153" s="472"/>
      <c r="CB153" s="472"/>
      <c r="CC153" s="472"/>
      <c r="CD153" s="472"/>
      <c r="CE153" s="472"/>
      <c r="CF153" s="472"/>
      <c r="CG153" s="472"/>
      <c r="CH153" s="472"/>
      <c r="CI153" s="472"/>
      <c r="CJ153" s="472"/>
      <c r="CK153" s="472"/>
      <c r="CL153" s="472"/>
      <c r="CM153" s="472"/>
      <c r="CN153" s="472"/>
      <c r="CO153" s="472"/>
      <c r="CP153" s="472"/>
      <c r="CQ153" s="472"/>
      <c r="CR153" s="472"/>
      <c r="CS153" s="472"/>
      <c r="CT153" s="472"/>
      <c r="CU153" s="472"/>
      <c r="CV153" s="472"/>
      <c r="CW153" s="472"/>
      <c r="CX153" s="472"/>
      <c r="CY153" s="472"/>
      <c r="CZ153" s="472"/>
      <c r="DA153" s="472"/>
      <c r="DB153" s="472"/>
      <c r="DC153" s="472"/>
      <c r="DD153" s="472"/>
      <c r="DE153" s="472"/>
      <c r="DF153" s="472"/>
      <c r="DG153" s="472"/>
      <c r="DH153" s="472"/>
      <c r="DI153" s="472"/>
      <c r="DJ153" s="472"/>
      <c r="DK153" s="472"/>
      <c r="DL153" s="472"/>
      <c r="DM153" s="472"/>
      <c r="DN153" s="472"/>
      <c r="DO153" s="472"/>
      <c r="DP153" s="472"/>
      <c r="DQ153" s="472"/>
      <c r="DR153" s="472"/>
      <c r="DS153" s="472"/>
      <c r="DT153" s="472"/>
      <c r="DU153" s="472"/>
      <c r="DV153" s="472"/>
      <c r="DW153" s="472"/>
      <c r="DX153" s="472"/>
      <c r="DY153" s="472"/>
      <c r="DZ153" s="472"/>
      <c r="EA153" s="472"/>
      <c r="EB153" s="472"/>
      <c r="EC153" s="472"/>
      <c r="ED153" s="472"/>
      <c r="EE153" s="472"/>
      <c r="EF153" s="472"/>
      <c r="EG153" s="472"/>
      <c r="EH153" s="472"/>
      <c r="EI153" s="472"/>
      <c r="EJ153" s="472"/>
      <c r="EK153" s="472"/>
      <c r="EL153" s="472"/>
      <c r="EM153" s="472"/>
      <c r="EN153" s="472"/>
      <c r="EO153" s="472"/>
      <c r="EP153" s="472"/>
      <c r="EQ153" s="472"/>
      <c r="ER153" s="472"/>
      <c r="ES153" s="472"/>
      <c r="ET153" s="472"/>
      <c r="EU153" s="472"/>
      <c r="EV153" s="472"/>
      <c r="EW153" s="472"/>
      <c r="EX153" s="472"/>
      <c r="EY153" s="472"/>
      <c r="EZ153" s="472"/>
      <c r="FA153" s="472"/>
      <c r="FB153" s="472"/>
      <c r="FC153" s="472"/>
      <c r="FD153" s="472"/>
      <c r="FE153" s="472"/>
      <c r="FF153" s="472"/>
      <c r="FG153" s="472"/>
      <c r="FH153" s="472"/>
      <c r="FI153" s="472"/>
      <c r="FJ153" s="472"/>
      <c r="FK153" s="472"/>
      <c r="FL153" s="472"/>
      <c r="FM153" s="472"/>
      <c r="FN153" s="472"/>
      <c r="FO153" s="472"/>
      <c r="FP153" s="472"/>
      <c r="FQ153" s="472"/>
      <c r="FR153" s="472"/>
      <c r="FS153" s="472"/>
      <c r="FT153" s="472"/>
      <c r="FU153" s="472"/>
      <c r="FV153" s="472"/>
      <c r="FW153" s="472"/>
      <c r="FX153" s="472"/>
      <c r="FY153" s="472"/>
      <c r="FZ153" s="472"/>
      <c r="GA153" s="472"/>
      <c r="GB153" s="472"/>
      <c r="GC153" s="472"/>
      <c r="GD153" s="472"/>
      <c r="GE153" s="472"/>
      <c r="GF153" s="472"/>
      <c r="GG153" s="472"/>
      <c r="GH153" s="472"/>
      <c r="GI153" s="472"/>
      <c r="GJ153" s="472"/>
      <c r="GK153" s="472"/>
      <c r="GL153" s="472"/>
      <c r="GM153" s="472"/>
      <c r="GN153" s="472"/>
      <c r="GO153" s="472"/>
      <c r="GP153" s="472"/>
      <c r="GQ153" s="472"/>
      <c r="GR153" s="472"/>
      <c r="GS153" s="472"/>
      <c r="GT153" s="472"/>
      <c r="GU153" s="472"/>
      <c r="GV153" s="472"/>
      <c r="GW153" s="472"/>
      <c r="GX153" s="472"/>
      <c r="GY153" s="472"/>
      <c r="GZ153" s="472"/>
      <c r="HA153" s="472"/>
      <c r="HB153" s="472"/>
      <c r="HC153" s="472"/>
      <c r="HD153" s="472"/>
      <c r="HE153" s="472"/>
      <c r="HF153" s="472"/>
      <c r="HG153" s="472"/>
      <c r="HH153" s="472"/>
      <c r="HI153" s="472"/>
      <c r="HJ153" s="472"/>
      <c r="HK153" s="472"/>
      <c r="HL153" s="472"/>
      <c r="HM153" s="472"/>
      <c r="HN153" s="472"/>
      <c r="HO153" s="472"/>
      <c r="HP153" s="472"/>
      <c r="HQ153" s="472"/>
      <c r="HR153" s="472"/>
      <c r="HS153" s="472"/>
      <c r="HT153" s="472"/>
      <c r="HU153" s="472"/>
      <c r="HV153" s="472"/>
      <c r="HW153" s="472"/>
      <c r="HX153" s="472"/>
      <c r="HY153" s="472"/>
      <c r="HZ153" s="472"/>
      <c r="IA153" s="472"/>
      <c r="IB153" s="472"/>
      <c r="IC153" s="472"/>
      <c r="ID153" s="472"/>
    </row>
    <row r="154" spans="1:238" x14ac:dyDescent="0.3">
      <c r="A154" s="397" t="s">
        <v>1195</v>
      </c>
      <c r="B154" s="611"/>
      <c r="C154" s="611"/>
      <c r="D154" s="611"/>
      <c r="E154" s="291">
        <f t="shared" si="38"/>
        <v>476780</v>
      </c>
      <c r="F154" s="291">
        <f t="shared" ref="F154:M154" si="41">SUM(F155,F160,F165,F158)</f>
        <v>0</v>
      </c>
      <c r="G154" s="291">
        <f t="shared" si="41"/>
        <v>0</v>
      </c>
      <c r="H154" s="291">
        <f t="shared" si="41"/>
        <v>9255</v>
      </c>
      <c r="I154" s="291">
        <f t="shared" si="41"/>
        <v>230800</v>
      </c>
      <c r="J154" s="291">
        <f t="shared" si="41"/>
        <v>236725</v>
      </c>
      <c r="K154" s="291">
        <f t="shared" si="41"/>
        <v>0</v>
      </c>
      <c r="L154" s="291">
        <f t="shared" si="41"/>
        <v>0</v>
      </c>
      <c r="M154" s="291">
        <f t="shared" si="41"/>
        <v>0</v>
      </c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  <c r="AA154" s="472"/>
      <c r="AB154" s="472"/>
      <c r="AC154" s="472"/>
      <c r="AD154" s="472"/>
      <c r="AE154" s="472"/>
      <c r="AF154" s="472"/>
      <c r="AG154" s="472"/>
      <c r="AH154" s="472"/>
      <c r="AI154" s="472"/>
      <c r="AJ154" s="472"/>
      <c r="AK154" s="472"/>
      <c r="AL154" s="472"/>
      <c r="AM154" s="472"/>
      <c r="AN154" s="472"/>
      <c r="AO154" s="472"/>
      <c r="AP154" s="472"/>
      <c r="AQ154" s="472"/>
      <c r="AR154" s="472"/>
      <c r="AS154" s="472"/>
      <c r="AT154" s="472"/>
      <c r="AU154" s="472"/>
      <c r="AV154" s="472"/>
      <c r="AW154" s="472"/>
      <c r="AX154" s="472"/>
      <c r="AY154" s="472"/>
      <c r="AZ154" s="472"/>
      <c r="BA154" s="472"/>
      <c r="BB154" s="472"/>
      <c r="BC154" s="472"/>
      <c r="BD154" s="472"/>
      <c r="BE154" s="472"/>
      <c r="BF154" s="472"/>
      <c r="BG154" s="472"/>
      <c r="BH154" s="472"/>
      <c r="BI154" s="472"/>
      <c r="BJ154" s="472"/>
      <c r="BK154" s="472"/>
      <c r="BL154" s="472"/>
      <c r="BM154" s="472"/>
      <c r="BN154" s="472"/>
      <c r="BO154" s="472"/>
      <c r="BP154" s="472"/>
      <c r="BQ154" s="472"/>
      <c r="BR154" s="472"/>
      <c r="BS154" s="472"/>
      <c r="BT154" s="472"/>
      <c r="BU154" s="472"/>
      <c r="BV154" s="472"/>
      <c r="BW154" s="472"/>
      <c r="BX154" s="472"/>
      <c r="BY154" s="472"/>
      <c r="BZ154" s="472"/>
      <c r="CA154" s="472"/>
      <c r="CB154" s="472"/>
      <c r="CC154" s="472"/>
      <c r="CD154" s="472"/>
      <c r="CE154" s="472"/>
      <c r="CF154" s="472"/>
      <c r="CG154" s="472"/>
      <c r="CH154" s="472"/>
      <c r="CI154" s="472"/>
      <c r="CJ154" s="472"/>
      <c r="CK154" s="472"/>
      <c r="CL154" s="472"/>
      <c r="CM154" s="472"/>
      <c r="CN154" s="472"/>
      <c r="CO154" s="472"/>
      <c r="CP154" s="472"/>
      <c r="CQ154" s="472"/>
      <c r="CR154" s="472"/>
      <c r="CS154" s="472"/>
      <c r="CT154" s="472"/>
      <c r="CU154" s="472"/>
      <c r="CV154" s="472"/>
      <c r="CW154" s="472"/>
      <c r="CX154" s="472"/>
      <c r="CY154" s="472"/>
      <c r="CZ154" s="472"/>
      <c r="DA154" s="472"/>
      <c r="DB154" s="472"/>
      <c r="DC154" s="472"/>
      <c r="DD154" s="472"/>
      <c r="DE154" s="472"/>
      <c r="DF154" s="472"/>
      <c r="DG154" s="472"/>
      <c r="DH154" s="472"/>
      <c r="DI154" s="472"/>
      <c r="DJ154" s="472"/>
      <c r="DK154" s="472"/>
      <c r="DL154" s="472"/>
      <c r="DM154" s="472"/>
      <c r="DN154" s="472"/>
      <c r="DO154" s="472"/>
      <c r="DP154" s="472"/>
      <c r="DQ154" s="472"/>
      <c r="DR154" s="472"/>
      <c r="DS154" s="472"/>
      <c r="DT154" s="472"/>
      <c r="DU154" s="472"/>
      <c r="DV154" s="472"/>
      <c r="DW154" s="472"/>
      <c r="DX154" s="472"/>
      <c r="DY154" s="472"/>
      <c r="DZ154" s="472"/>
      <c r="EA154" s="472"/>
      <c r="EB154" s="472"/>
      <c r="EC154" s="472"/>
      <c r="ED154" s="472"/>
      <c r="EE154" s="472"/>
      <c r="EF154" s="472"/>
      <c r="EG154" s="472"/>
      <c r="EH154" s="472"/>
      <c r="EI154" s="472"/>
      <c r="EJ154" s="472"/>
      <c r="EK154" s="472"/>
      <c r="EL154" s="472"/>
      <c r="EM154" s="472"/>
      <c r="EN154" s="472"/>
      <c r="EO154" s="472"/>
      <c r="EP154" s="472"/>
      <c r="EQ154" s="472"/>
      <c r="ER154" s="472"/>
      <c r="ES154" s="472"/>
      <c r="ET154" s="472"/>
      <c r="EU154" s="472"/>
      <c r="EV154" s="472"/>
      <c r="EW154" s="472"/>
      <c r="EX154" s="472"/>
      <c r="EY154" s="472"/>
      <c r="EZ154" s="472"/>
      <c r="FA154" s="472"/>
      <c r="FB154" s="472"/>
      <c r="FC154" s="472"/>
      <c r="FD154" s="472"/>
      <c r="FE154" s="472"/>
      <c r="FF154" s="472"/>
      <c r="FG154" s="472"/>
      <c r="FH154" s="472"/>
      <c r="FI154" s="472"/>
      <c r="FJ154" s="472"/>
      <c r="FK154" s="472"/>
      <c r="FL154" s="472"/>
      <c r="FM154" s="472"/>
      <c r="FN154" s="472"/>
      <c r="FO154" s="472"/>
      <c r="FP154" s="472"/>
      <c r="FQ154" s="472"/>
      <c r="FR154" s="472"/>
      <c r="FS154" s="472"/>
      <c r="FT154" s="472"/>
      <c r="FU154" s="472"/>
      <c r="FV154" s="472"/>
      <c r="FW154" s="472"/>
      <c r="FX154" s="472"/>
      <c r="FY154" s="472"/>
      <c r="FZ154" s="472"/>
      <c r="GA154" s="472"/>
      <c r="GB154" s="472"/>
      <c r="GC154" s="472"/>
      <c r="GD154" s="472"/>
      <c r="GE154" s="472"/>
      <c r="GF154" s="472"/>
      <c r="GG154" s="472"/>
      <c r="GH154" s="472"/>
      <c r="GI154" s="472"/>
      <c r="GJ154" s="472"/>
      <c r="GK154" s="472"/>
      <c r="GL154" s="472"/>
      <c r="GM154" s="472"/>
      <c r="GN154" s="472"/>
      <c r="GO154" s="472"/>
      <c r="GP154" s="472"/>
      <c r="GQ154" s="472"/>
      <c r="GR154" s="472"/>
      <c r="GS154" s="472"/>
      <c r="GT154" s="472"/>
      <c r="GU154" s="472"/>
      <c r="GV154" s="472"/>
      <c r="GW154" s="472"/>
      <c r="GX154" s="472"/>
      <c r="GY154" s="472"/>
      <c r="GZ154" s="472"/>
      <c r="HA154" s="472"/>
      <c r="HB154" s="472"/>
      <c r="HC154" s="472"/>
      <c r="HD154" s="472"/>
      <c r="HE154" s="472"/>
      <c r="HF154" s="472"/>
      <c r="HG154" s="472"/>
      <c r="HH154" s="472"/>
      <c r="HI154" s="472"/>
      <c r="HJ154" s="472"/>
      <c r="HK154" s="472"/>
      <c r="HL154" s="472"/>
      <c r="HM154" s="472"/>
      <c r="HN154" s="472"/>
      <c r="HO154" s="472"/>
      <c r="HP154" s="472"/>
      <c r="HQ154" s="472"/>
      <c r="HR154" s="472"/>
      <c r="HS154" s="472"/>
      <c r="HT154" s="472"/>
      <c r="HU154" s="472"/>
      <c r="HV154" s="472"/>
      <c r="HW154" s="472"/>
      <c r="HX154" s="472"/>
      <c r="HY154" s="472"/>
      <c r="HZ154" s="472"/>
      <c r="IA154" s="472"/>
      <c r="IB154" s="472"/>
      <c r="IC154" s="472"/>
      <c r="ID154" s="472"/>
    </row>
    <row r="155" spans="1:238" x14ac:dyDescent="0.3">
      <c r="A155" s="397" t="s">
        <v>1211</v>
      </c>
      <c r="B155" s="611"/>
      <c r="C155" s="611"/>
      <c r="D155" s="611"/>
      <c r="E155" s="291">
        <f t="shared" si="38"/>
        <v>3870</v>
      </c>
      <c r="F155" s="291">
        <f t="shared" ref="F155:M155" si="42">SUM(F156:F157)</f>
        <v>0</v>
      </c>
      <c r="G155" s="291">
        <f t="shared" si="42"/>
        <v>0</v>
      </c>
      <c r="H155" s="291">
        <f t="shared" si="42"/>
        <v>0</v>
      </c>
      <c r="I155" s="291">
        <f t="shared" si="42"/>
        <v>0</v>
      </c>
      <c r="J155" s="291">
        <f t="shared" si="42"/>
        <v>3870</v>
      </c>
      <c r="K155" s="291">
        <f t="shared" si="42"/>
        <v>0</v>
      </c>
      <c r="L155" s="291">
        <f t="shared" si="42"/>
        <v>0</v>
      </c>
      <c r="M155" s="291">
        <f t="shared" si="42"/>
        <v>0</v>
      </c>
      <c r="N155" s="472"/>
      <c r="O155" s="472"/>
      <c r="P155" s="472"/>
      <c r="Q155" s="472"/>
      <c r="R155" s="472"/>
      <c r="S155" s="472"/>
      <c r="T155" s="472"/>
      <c r="U155" s="472"/>
      <c r="V155" s="472"/>
      <c r="W155" s="472"/>
      <c r="X155" s="472"/>
      <c r="Y155" s="472"/>
      <c r="Z155" s="472"/>
      <c r="AA155" s="472"/>
      <c r="AB155" s="472"/>
      <c r="AC155" s="472"/>
      <c r="AD155" s="472"/>
      <c r="AE155" s="472"/>
      <c r="AF155" s="472"/>
      <c r="AG155" s="472"/>
      <c r="AH155" s="472"/>
      <c r="AI155" s="472"/>
      <c r="AJ155" s="472"/>
      <c r="AK155" s="472"/>
      <c r="AL155" s="472"/>
      <c r="AM155" s="472"/>
      <c r="AN155" s="472"/>
      <c r="AO155" s="472"/>
      <c r="AP155" s="472"/>
      <c r="AQ155" s="472"/>
      <c r="AR155" s="472"/>
      <c r="AS155" s="472"/>
      <c r="AT155" s="472"/>
      <c r="AU155" s="472"/>
      <c r="AV155" s="472"/>
      <c r="AW155" s="472"/>
      <c r="AX155" s="472"/>
      <c r="AY155" s="472"/>
      <c r="AZ155" s="472"/>
      <c r="BA155" s="472"/>
      <c r="BB155" s="472"/>
      <c r="BC155" s="472"/>
      <c r="BD155" s="472"/>
      <c r="BE155" s="472"/>
      <c r="BF155" s="472"/>
      <c r="BG155" s="472"/>
      <c r="BH155" s="472"/>
      <c r="BI155" s="472"/>
      <c r="BJ155" s="472"/>
      <c r="BK155" s="472"/>
      <c r="BL155" s="472"/>
      <c r="BM155" s="472"/>
      <c r="BN155" s="472"/>
      <c r="BO155" s="472"/>
      <c r="BP155" s="472"/>
      <c r="BQ155" s="472"/>
      <c r="BR155" s="472"/>
      <c r="BS155" s="472"/>
      <c r="BT155" s="472"/>
      <c r="BU155" s="472"/>
      <c r="BV155" s="472"/>
      <c r="BW155" s="472"/>
      <c r="BX155" s="472"/>
      <c r="BY155" s="472"/>
      <c r="BZ155" s="472"/>
      <c r="CA155" s="472"/>
      <c r="CB155" s="472"/>
      <c r="CC155" s="472"/>
      <c r="CD155" s="472"/>
      <c r="CE155" s="472"/>
      <c r="CF155" s="472"/>
      <c r="CG155" s="472"/>
      <c r="CH155" s="472"/>
      <c r="CI155" s="472"/>
      <c r="CJ155" s="472"/>
      <c r="CK155" s="472"/>
      <c r="CL155" s="472"/>
      <c r="CM155" s="472"/>
      <c r="CN155" s="472"/>
      <c r="CO155" s="472"/>
      <c r="CP155" s="472"/>
      <c r="CQ155" s="472"/>
      <c r="CR155" s="472"/>
      <c r="CS155" s="472"/>
      <c r="CT155" s="472"/>
      <c r="CU155" s="472"/>
      <c r="CV155" s="472"/>
      <c r="CW155" s="472"/>
      <c r="CX155" s="472"/>
      <c r="CY155" s="472"/>
      <c r="CZ155" s="472"/>
      <c r="DA155" s="472"/>
      <c r="DB155" s="472"/>
      <c r="DC155" s="472"/>
      <c r="DD155" s="472"/>
      <c r="DE155" s="472"/>
      <c r="DF155" s="472"/>
      <c r="DG155" s="472"/>
      <c r="DH155" s="472"/>
      <c r="DI155" s="472"/>
      <c r="DJ155" s="472"/>
      <c r="DK155" s="472"/>
      <c r="DL155" s="472"/>
      <c r="DM155" s="472"/>
      <c r="DN155" s="472"/>
      <c r="DO155" s="472"/>
      <c r="DP155" s="472"/>
      <c r="DQ155" s="472"/>
      <c r="DR155" s="472"/>
      <c r="DS155" s="472"/>
      <c r="DT155" s="472"/>
      <c r="DU155" s="472"/>
      <c r="DV155" s="472"/>
      <c r="DW155" s="472"/>
      <c r="DX155" s="472"/>
      <c r="DY155" s="472"/>
      <c r="DZ155" s="472"/>
      <c r="EA155" s="472"/>
      <c r="EB155" s="472"/>
      <c r="EC155" s="472"/>
      <c r="ED155" s="472"/>
      <c r="EE155" s="472"/>
      <c r="EF155" s="472"/>
      <c r="EG155" s="472"/>
      <c r="EH155" s="472"/>
      <c r="EI155" s="472"/>
      <c r="EJ155" s="472"/>
      <c r="EK155" s="472"/>
      <c r="EL155" s="472"/>
      <c r="EM155" s="472"/>
      <c r="EN155" s="472"/>
      <c r="EO155" s="472"/>
      <c r="EP155" s="472"/>
      <c r="EQ155" s="472"/>
      <c r="ER155" s="472"/>
      <c r="ES155" s="472"/>
      <c r="ET155" s="472"/>
      <c r="EU155" s="472"/>
      <c r="EV155" s="472"/>
      <c r="EW155" s="472"/>
      <c r="EX155" s="472"/>
      <c r="EY155" s="472"/>
      <c r="EZ155" s="472"/>
      <c r="FA155" s="472"/>
      <c r="FB155" s="472"/>
      <c r="FC155" s="472"/>
      <c r="FD155" s="472"/>
      <c r="FE155" s="472"/>
      <c r="FF155" s="472"/>
      <c r="FG155" s="472"/>
      <c r="FH155" s="472"/>
      <c r="FI155" s="472"/>
      <c r="FJ155" s="472"/>
      <c r="FK155" s="472"/>
      <c r="FL155" s="472"/>
      <c r="FM155" s="472"/>
      <c r="FN155" s="472"/>
      <c r="FO155" s="472"/>
      <c r="FP155" s="472"/>
      <c r="FQ155" s="472"/>
      <c r="FR155" s="472"/>
      <c r="FS155" s="472"/>
      <c r="FT155" s="472"/>
      <c r="FU155" s="472"/>
      <c r="FV155" s="472"/>
      <c r="FW155" s="472"/>
      <c r="FX155" s="472"/>
      <c r="FY155" s="472"/>
      <c r="FZ155" s="472"/>
      <c r="GA155" s="472"/>
      <c r="GB155" s="472"/>
      <c r="GC155" s="472"/>
      <c r="GD155" s="472"/>
      <c r="GE155" s="472"/>
      <c r="GF155" s="472"/>
      <c r="GG155" s="472"/>
      <c r="GH155" s="472"/>
      <c r="GI155" s="472"/>
      <c r="GJ155" s="472"/>
      <c r="GK155" s="472"/>
      <c r="GL155" s="472"/>
      <c r="GM155" s="472"/>
      <c r="GN155" s="472"/>
      <c r="GO155" s="472"/>
      <c r="GP155" s="472"/>
      <c r="GQ155" s="472"/>
      <c r="GR155" s="472"/>
      <c r="GS155" s="472"/>
      <c r="GT155" s="472"/>
      <c r="GU155" s="472"/>
      <c r="GV155" s="472"/>
      <c r="GW155" s="472"/>
      <c r="GX155" s="472"/>
      <c r="GY155" s="472"/>
      <c r="GZ155" s="472"/>
      <c r="HA155" s="472"/>
      <c r="HB155" s="472"/>
      <c r="HC155" s="472"/>
      <c r="HD155" s="472"/>
      <c r="HE155" s="472"/>
      <c r="HF155" s="472"/>
      <c r="HG155" s="472"/>
      <c r="HH155" s="472"/>
      <c r="HI155" s="472"/>
      <c r="HJ155" s="472"/>
      <c r="HK155" s="472"/>
      <c r="HL155" s="472"/>
      <c r="HM155" s="472"/>
      <c r="HN155" s="472"/>
      <c r="HO155" s="472"/>
      <c r="HP155" s="472"/>
      <c r="HQ155" s="472"/>
      <c r="HR155" s="472"/>
      <c r="HS155" s="472"/>
      <c r="HT155" s="472"/>
      <c r="HU155" s="472"/>
      <c r="HV155" s="472"/>
      <c r="HW155" s="472"/>
      <c r="HX155" s="472"/>
      <c r="HY155" s="472"/>
      <c r="HZ155" s="472"/>
      <c r="IA155" s="472"/>
      <c r="IB155" s="472"/>
      <c r="IC155" s="472"/>
      <c r="ID155" s="472"/>
    </row>
    <row r="156" spans="1:238" ht="31.2" x14ac:dyDescent="0.3">
      <c r="A156" s="296" t="s">
        <v>1452</v>
      </c>
      <c r="B156" s="612">
        <v>1</v>
      </c>
      <c r="C156" s="612">
        <v>431</v>
      </c>
      <c r="D156" s="612">
        <v>5201</v>
      </c>
      <c r="E156" s="294">
        <f t="shared" si="38"/>
        <v>2503</v>
      </c>
      <c r="F156" s="294">
        <v>0</v>
      </c>
      <c r="G156" s="294">
        <v>0</v>
      </c>
      <c r="H156" s="294">
        <v>0</v>
      </c>
      <c r="I156" s="294">
        <v>0</v>
      </c>
      <c r="J156" s="294">
        <v>2503</v>
      </c>
      <c r="K156" s="294">
        <v>0</v>
      </c>
      <c r="L156" s="294">
        <v>0</v>
      </c>
      <c r="M156" s="294">
        <v>0</v>
      </c>
      <c r="N156" s="472"/>
      <c r="O156" s="472"/>
      <c r="P156" s="472"/>
      <c r="Q156" s="472"/>
      <c r="R156" s="472"/>
      <c r="S156" s="472"/>
      <c r="T156" s="472"/>
      <c r="U156" s="472"/>
      <c r="V156" s="472"/>
      <c r="W156" s="472"/>
      <c r="X156" s="472"/>
      <c r="Y156" s="472"/>
      <c r="Z156" s="472"/>
      <c r="AA156" s="472"/>
      <c r="AB156" s="472"/>
      <c r="AC156" s="472"/>
      <c r="AD156" s="472"/>
      <c r="AE156" s="472"/>
      <c r="AF156" s="472"/>
      <c r="AG156" s="472"/>
      <c r="AH156" s="472"/>
      <c r="AI156" s="472"/>
      <c r="AJ156" s="472"/>
      <c r="AK156" s="472"/>
      <c r="AL156" s="472"/>
      <c r="AM156" s="472"/>
      <c r="AN156" s="472"/>
      <c r="AO156" s="472"/>
      <c r="AP156" s="472"/>
      <c r="AQ156" s="472"/>
      <c r="AR156" s="472"/>
      <c r="AS156" s="472"/>
      <c r="AT156" s="472"/>
      <c r="AU156" s="472"/>
      <c r="AV156" s="472"/>
      <c r="AW156" s="472"/>
      <c r="AX156" s="472"/>
      <c r="AY156" s="472"/>
      <c r="AZ156" s="472"/>
      <c r="BA156" s="472"/>
      <c r="BB156" s="472"/>
      <c r="BC156" s="472"/>
      <c r="BD156" s="472"/>
      <c r="BE156" s="472"/>
      <c r="BF156" s="472"/>
      <c r="BG156" s="472"/>
      <c r="BH156" s="472"/>
      <c r="BI156" s="472"/>
      <c r="BJ156" s="472"/>
      <c r="BK156" s="472"/>
      <c r="BL156" s="472"/>
      <c r="BM156" s="472"/>
      <c r="BN156" s="472"/>
      <c r="BO156" s="472"/>
      <c r="BP156" s="472"/>
      <c r="BQ156" s="472"/>
      <c r="BR156" s="472"/>
      <c r="BS156" s="472"/>
      <c r="BT156" s="472"/>
      <c r="BU156" s="472"/>
      <c r="BV156" s="472"/>
      <c r="BW156" s="472"/>
      <c r="BX156" s="472"/>
      <c r="BY156" s="472"/>
      <c r="BZ156" s="472"/>
      <c r="CA156" s="472"/>
      <c r="CB156" s="472"/>
      <c r="CC156" s="472"/>
      <c r="CD156" s="472"/>
      <c r="CE156" s="472"/>
      <c r="CF156" s="472"/>
      <c r="CG156" s="472"/>
      <c r="CH156" s="472"/>
      <c r="CI156" s="472"/>
      <c r="CJ156" s="472"/>
      <c r="CK156" s="472"/>
      <c r="CL156" s="472"/>
      <c r="CM156" s="472"/>
      <c r="CN156" s="472"/>
      <c r="CO156" s="472"/>
      <c r="CP156" s="472"/>
      <c r="CQ156" s="472"/>
      <c r="CR156" s="472"/>
      <c r="CS156" s="472"/>
      <c r="CT156" s="472"/>
      <c r="CU156" s="472"/>
      <c r="CV156" s="472"/>
      <c r="CW156" s="472"/>
      <c r="CX156" s="472"/>
      <c r="CY156" s="472"/>
      <c r="CZ156" s="472"/>
      <c r="DA156" s="472"/>
      <c r="DB156" s="472"/>
      <c r="DC156" s="472"/>
      <c r="DD156" s="472"/>
      <c r="DE156" s="472"/>
      <c r="DF156" s="472"/>
      <c r="DG156" s="472"/>
      <c r="DH156" s="472"/>
      <c r="DI156" s="472"/>
      <c r="DJ156" s="472"/>
      <c r="DK156" s="472"/>
      <c r="DL156" s="472"/>
      <c r="DM156" s="472"/>
      <c r="DN156" s="472"/>
      <c r="DO156" s="472"/>
      <c r="DP156" s="472"/>
      <c r="DQ156" s="472"/>
      <c r="DR156" s="472"/>
      <c r="DS156" s="472"/>
      <c r="DT156" s="472"/>
      <c r="DU156" s="472"/>
      <c r="DV156" s="472"/>
      <c r="DW156" s="472"/>
      <c r="DX156" s="472"/>
      <c r="DY156" s="472"/>
      <c r="DZ156" s="472"/>
      <c r="EA156" s="472"/>
      <c r="EB156" s="472"/>
      <c r="EC156" s="472"/>
      <c r="ED156" s="472"/>
      <c r="EE156" s="472"/>
      <c r="EF156" s="472"/>
      <c r="EG156" s="472"/>
      <c r="EH156" s="472"/>
      <c r="EI156" s="472"/>
      <c r="EJ156" s="472"/>
      <c r="EK156" s="472"/>
      <c r="EL156" s="472"/>
      <c r="EM156" s="472"/>
      <c r="EN156" s="472"/>
      <c r="EO156" s="472"/>
      <c r="EP156" s="472"/>
      <c r="EQ156" s="472"/>
      <c r="ER156" s="472"/>
      <c r="ES156" s="472"/>
      <c r="ET156" s="472"/>
      <c r="EU156" s="472"/>
      <c r="EV156" s="472"/>
      <c r="EW156" s="472"/>
      <c r="EX156" s="472"/>
      <c r="EY156" s="472"/>
      <c r="EZ156" s="472"/>
      <c r="FA156" s="472"/>
      <c r="FB156" s="472"/>
      <c r="FC156" s="472"/>
      <c r="FD156" s="472"/>
      <c r="FE156" s="472"/>
      <c r="FF156" s="472"/>
      <c r="FG156" s="472"/>
      <c r="FH156" s="472"/>
      <c r="FI156" s="472"/>
      <c r="FJ156" s="472"/>
      <c r="FK156" s="472"/>
      <c r="FL156" s="472"/>
      <c r="FM156" s="472"/>
      <c r="FN156" s="472"/>
      <c r="FO156" s="472"/>
      <c r="FP156" s="472"/>
      <c r="FQ156" s="472"/>
      <c r="FR156" s="472"/>
      <c r="FS156" s="472"/>
      <c r="FT156" s="472"/>
      <c r="FU156" s="472"/>
      <c r="FV156" s="472"/>
      <c r="FW156" s="472"/>
      <c r="FX156" s="472"/>
      <c r="FY156" s="472"/>
      <c r="FZ156" s="472"/>
      <c r="GA156" s="472"/>
      <c r="GB156" s="472"/>
      <c r="GC156" s="472"/>
      <c r="GD156" s="472"/>
      <c r="GE156" s="472"/>
      <c r="GF156" s="472"/>
      <c r="GG156" s="472"/>
      <c r="GH156" s="472"/>
      <c r="GI156" s="472"/>
      <c r="GJ156" s="472"/>
      <c r="GK156" s="472"/>
      <c r="GL156" s="472"/>
      <c r="GM156" s="472"/>
      <c r="GN156" s="472"/>
      <c r="GO156" s="472"/>
      <c r="GP156" s="472"/>
      <c r="GQ156" s="472"/>
      <c r="GR156" s="472"/>
      <c r="GS156" s="472"/>
      <c r="GT156" s="472"/>
      <c r="GU156" s="472"/>
      <c r="GV156" s="472"/>
      <c r="GW156" s="472"/>
      <c r="GX156" s="472"/>
      <c r="GY156" s="472"/>
      <c r="GZ156" s="472"/>
      <c r="HA156" s="472"/>
      <c r="HB156" s="472"/>
      <c r="HC156" s="472"/>
      <c r="HD156" s="472"/>
      <c r="HE156" s="472"/>
      <c r="HF156" s="472"/>
      <c r="HG156" s="472"/>
      <c r="HH156" s="472"/>
      <c r="HI156" s="472"/>
      <c r="HJ156" s="472"/>
      <c r="HK156" s="472"/>
      <c r="HL156" s="472"/>
      <c r="HM156" s="472"/>
      <c r="HN156" s="472"/>
      <c r="HO156" s="472"/>
      <c r="HP156" s="472"/>
      <c r="HQ156" s="472"/>
      <c r="HR156" s="472"/>
      <c r="HS156" s="472"/>
      <c r="HT156" s="472"/>
      <c r="HU156" s="472"/>
      <c r="HV156" s="472"/>
      <c r="HW156" s="472"/>
      <c r="HX156" s="472"/>
      <c r="HY156" s="472"/>
      <c r="HZ156" s="472"/>
      <c r="IA156" s="472"/>
      <c r="IB156" s="472"/>
      <c r="IC156" s="472"/>
      <c r="ID156" s="472"/>
    </row>
    <row r="157" spans="1:238" ht="31.2" x14ac:dyDescent="0.3">
      <c r="A157" s="296" t="s">
        <v>1453</v>
      </c>
      <c r="B157" s="614">
        <v>1</v>
      </c>
      <c r="C157" s="614">
        <v>437</v>
      </c>
      <c r="D157" s="614">
        <v>5201</v>
      </c>
      <c r="E157" s="294">
        <f t="shared" si="38"/>
        <v>1367</v>
      </c>
      <c r="F157" s="294">
        <v>0</v>
      </c>
      <c r="G157" s="294">
        <v>0</v>
      </c>
      <c r="H157" s="294">
        <v>0</v>
      </c>
      <c r="I157" s="294">
        <v>0</v>
      </c>
      <c r="J157" s="294">
        <v>1367</v>
      </c>
      <c r="K157" s="294">
        <v>0</v>
      </c>
      <c r="L157" s="294">
        <v>0</v>
      </c>
      <c r="M157" s="294">
        <v>0</v>
      </c>
      <c r="N157" s="472"/>
      <c r="O157" s="472"/>
      <c r="P157" s="472"/>
      <c r="Q157" s="472"/>
      <c r="R157" s="472"/>
      <c r="S157" s="472"/>
      <c r="T157" s="472"/>
      <c r="U157" s="472"/>
      <c r="V157" s="472"/>
      <c r="W157" s="472"/>
      <c r="X157" s="472"/>
      <c r="Y157" s="472"/>
      <c r="Z157" s="472"/>
      <c r="AA157" s="472"/>
      <c r="AB157" s="472"/>
      <c r="AC157" s="472"/>
      <c r="AD157" s="472"/>
      <c r="AE157" s="472"/>
      <c r="AF157" s="472"/>
      <c r="AG157" s="472"/>
      <c r="AH157" s="472"/>
      <c r="AI157" s="472"/>
      <c r="AJ157" s="472"/>
      <c r="AK157" s="472"/>
      <c r="AL157" s="472"/>
      <c r="AM157" s="472"/>
      <c r="AN157" s="472"/>
      <c r="AO157" s="472"/>
      <c r="AP157" s="472"/>
      <c r="AQ157" s="472"/>
      <c r="AR157" s="472"/>
      <c r="AS157" s="472"/>
      <c r="AT157" s="472"/>
      <c r="AU157" s="472"/>
      <c r="AV157" s="472"/>
      <c r="AW157" s="472"/>
      <c r="AX157" s="472"/>
      <c r="AY157" s="472"/>
      <c r="AZ157" s="472"/>
      <c r="BA157" s="472"/>
      <c r="BB157" s="472"/>
      <c r="BC157" s="472"/>
      <c r="BD157" s="472"/>
      <c r="BE157" s="472"/>
      <c r="BF157" s="472"/>
      <c r="BG157" s="472"/>
      <c r="BH157" s="472"/>
      <c r="BI157" s="472"/>
      <c r="BJ157" s="472"/>
      <c r="BK157" s="472"/>
      <c r="BL157" s="472"/>
      <c r="BM157" s="472"/>
      <c r="BN157" s="472"/>
      <c r="BO157" s="472"/>
      <c r="BP157" s="472"/>
      <c r="BQ157" s="472"/>
      <c r="BR157" s="472"/>
      <c r="BS157" s="472"/>
      <c r="BT157" s="472"/>
      <c r="BU157" s="472"/>
      <c r="BV157" s="472"/>
      <c r="BW157" s="472"/>
      <c r="BX157" s="472"/>
      <c r="BY157" s="472"/>
      <c r="BZ157" s="472"/>
      <c r="CA157" s="472"/>
      <c r="CB157" s="472"/>
      <c r="CC157" s="472"/>
      <c r="CD157" s="472"/>
      <c r="CE157" s="472"/>
      <c r="CF157" s="472"/>
      <c r="CG157" s="472"/>
      <c r="CH157" s="472"/>
      <c r="CI157" s="472"/>
      <c r="CJ157" s="472"/>
      <c r="CK157" s="472"/>
      <c r="CL157" s="472"/>
      <c r="CM157" s="472"/>
      <c r="CN157" s="472"/>
      <c r="CO157" s="472"/>
      <c r="CP157" s="472"/>
      <c r="CQ157" s="472"/>
      <c r="CR157" s="472"/>
      <c r="CS157" s="472"/>
      <c r="CT157" s="472"/>
      <c r="CU157" s="472"/>
      <c r="CV157" s="472"/>
      <c r="CW157" s="472"/>
      <c r="CX157" s="472"/>
      <c r="CY157" s="472"/>
      <c r="CZ157" s="472"/>
      <c r="DA157" s="472"/>
      <c r="DB157" s="472"/>
      <c r="DC157" s="472"/>
      <c r="DD157" s="472"/>
      <c r="DE157" s="472"/>
      <c r="DF157" s="472"/>
      <c r="DG157" s="472"/>
      <c r="DH157" s="472"/>
      <c r="DI157" s="472"/>
      <c r="DJ157" s="472"/>
      <c r="DK157" s="472"/>
      <c r="DL157" s="472"/>
      <c r="DM157" s="472"/>
      <c r="DN157" s="472"/>
      <c r="DO157" s="472"/>
      <c r="DP157" s="472"/>
      <c r="DQ157" s="472"/>
      <c r="DR157" s="472"/>
      <c r="DS157" s="472"/>
      <c r="DT157" s="472"/>
      <c r="DU157" s="472"/>
      <c r="DV157" s="472"/>
      <c r="DW157" s="472"/>
      <c r="DX157" s="472"/>
      <c r="DY157" s="472"/>
      <c r="DZ157" s="472"/>
      <c r="EA157" s="472"/>
      <c r="EB157" s="472"/>
      <c r="EC157" s="472"/>
      <c r="ED157" s="472"/>
      <c r="EE157" s="472"/>
      <c r="EF157" s="472"/>
      <c r="EG157" s="472"/>
      <c r="EH157" s="472"/>
      <c r="EI157" s="472"/>
      <c r="EJ157" s="472"/>
      <c r="EK157" s="472"/>
      <c r="EL157" s="472"/>
      <c r="EM157" s="472"/>
      <c r="EN157" s="472"/>
      <c r="EO157" s="472"/>
      <c r="EP157" s="472"/>
      <c r="EQ157" s="472"/>
      <c r="ER157" s="472"/>
      <c r="ES157" s="472"/>
      <c r="ET157" s="472"/>
      <c r="EU157" s="472"/>
      <c r="EV157" s="472"/>
      <c r="EW157" s="472"/>
      <c r="EX157" s="472"/>
      <c r="EY157" s="472"/>
      <c r="EZ157" s="472"/>
      <c r="FA157" s="472"/>
      <c r="FB157" s="472"/>
      <c r="FC157" s="472"/>
      <c r="FD157" s="472"/>
      <c r="FE157" s="472"/>
      <c r="FF157" s="472"/>
      <c r="FG157" s="472"/>
      <c r="FH157" s="472"/>
      <c r="FI157" s="472"/>
      <c r="FJ157" s="472"/>
      <c r="FK157" s="472"/>
      <c r="FL157" s="472"/>
      <c r="FM157" s="472"/>
      <c r="FN157" s="472"/>
      <c r="FO157" s="472"/>
      <c r="FP157" s="472"/>
      <c r="FQ157" s="472"/>
      <c r="FR157" s="472"/>
      <c r="FS157" s="472"/>
      <c r="FT157" s="472"/>
      <c r="FU157" s="472"/>
      <c r="FV157" s="472"/>
      <c r="FW157" s="472"/>
      <c r="FX157" s="472"/>
      <c r="FY157" s="472"/>
      <c r="FZ157" s="472"/>
      <c r="GA157" s="472"/>
      <c r="GB157" s="472"/>
      <c r="GC157" s="472"/>
      <c r="GD157" s="472"/>
      <c r="GE157" s="472"/>
      <c r="GF157" s="472"/>
      <c r="GG157" s="472"/>
      <c r="GH157" s="472"/>
      <c r="GI157" s="472"/>
      <c r="GJ157" s="472"/>
      <c r="GK157" s="472"/>
      <c r="GL157" s="472"/>
      <c r="GM157" s="472"/>
      <c r="GN157" s="472"/>
      <c r="GO157" s="472"/>
      <c r="GP157" s="472"/>
      <c r="GQ157" s="472"/>
      <c r="GR157" s="472"/>
      <c r="GS157" s="472"/>
      <c r="GT157" s="472"/>
      <c r="GU157" s="472"/>
      <c r="GV157" s="472"/>
      <c r="GW157" s="472"/>
      <c r="GX157" s="472"/>
      <c r="GY157" s="472"/>
      <c r="GZ157" s="472"/>
      <c r="HA157" s="472"/>
      <c r="HB157" s="472"/>
      <c r="HC157" s="472"/>
      <c r="HD157" s="472"/>
      <c r="HE157" s="472"/>
      <c r="HF157" s="472"/>
      <c r="HG157" s="472"/>
      <c r="HH157" s="472"/>
      <c r="HI157" s="472"/>
      <c r="HJ157" s="472"/>
      <c r="HK157" s="472"/>
      <c r="HL157" s="472"/>
      <c r="HM157" s="472"/>
      <c r="HN157" s="472"/>
      <c r="HO157" s="472"/>
      <c r="HP157" s="472"/>
      <c r="HQ157" s="472"/>
      <c r="HR157" s="472"/>
      <c r="HS157" s="472"/>
      <c r="HT157" s="472"/>
      <c r="HU157" s="472"/>
      <c r="HV157" s="472"/>
      <c r="HW157" s="472"/>
      <c r="HX157" s="472"/>
      <c r="HY157" s="472"/>
      <c r="HZ157" s="472"/>
      <c r="IA157" s="472"/>
      <c r="IB157" s="472"/>
      <c r="IC157" s="472"/>
      <c r="ID157" s="472"/>
    </row>
    <row r="158" spans="1:238" x14ac:dyDescent="0.3">
      <c r="A158" s="397" t="s">
        <v>1213</v>
      </c>
      <c r="B158" s="611"/>
      <c r="C158" s="611"/>
      <c r="D158" s="611"/>
      <c r="E158" s="291">
        <f t="shared" si="38"/>
        <v>190849</v>
      </c>
      <c r="F158" s="291">
        <f>SUM(F159:F159)</f>
        <v>0</v>
      </c>
      <c r="G158" s="291">
        <f t="shared" ref="G158:M158" si="43">SUM(G159:G159)</f>
        <v>0</v>
      </c>
      <c r="H158" s="291">
        <f t="shared" si="43"/>
        <v>9255</v>
      </c>
      <c r="I158" s="291">
        <f t="shared" si="43"/>
        <v>181594</v>
      </c>
      <c r="J158" s="291">
        <f t="shared" si="43"/>
        <v>0</v>
      </c>
      <c r="K158" s="291">
        <f t="shared" si="43"/>
        <v>0</v>
      </c>
      <c r="L158" s="291">
        <f t="shared" si="43"/>
        <v>0</v>
      </c>
      <c r="M158" s="291">
        <f t="shared" si="43"/>
        <v>0</v>
      </c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472"/>
      <c r="FQ158" s="472"/>
      <c r="FR158" s="472"/>
      <c r="FS158" s="472"/>
      <c r="FT158" s="472"/>
      <c r="FU158" s="472"/>
      <c r="FV158" s="472"/>
      <c r="FW158" s="472"/>
      <c r="FX158" s="472"/>
      <c r="FY158" s="472"/>
      <c r="FZ158" s="472"/>
      <c r="GA158" s="472"/>
      <c r="GB158" s="472"/>
      <c r="GC158" s="472"/>
      <c r="GD158" s="472"/>
      <c r="GE158" s="472"/>
      <c r="GF158" s="472"/>
      <c r="GG158" s="472"/>
      <c r="GH158" s="472"/>
      <c r="GI158" s="472"/>
      <c r="GJ158" s="472"/>
      <c r="GK158" s="472"/>
      <c r="GL158" s="472"/>
      <c r="GM158" s="472"/>
      <c r="GN158" s="472"/>
      <c r="GO158" s="472"/>
      <c r="GP158" s="472"/>
      <c r="GQ158" s="472"/>
      <c r="GR158" s="472"/>
      <c r="GS158" s="472"/>
      <c r="GT158" s="472"/>
      <c r="GU158" s="472"/>
      <c r="GV158" s="472"/>
      <c r="GW158" s="472"/>
      <c r="GX158" s="472"/>
      <c r="GY158" s="472"/>
      <c r="GZ158" s="472"/>
      <c r="HA158" s="472"/>
      <c r="HB158" s="472"/>
      <c r="HC158" s="472"/>
      <c r="HD158" s="472"/>
      <c r="HE158" s="472"/>
      <c r="HF158" s="472"/>
      <c r="HG158" s="472"/>
      <c r="HH158" s="472"/>
      <c r="HI158" s="472"/>
      <c r="HJ158" s="472"/>
      <c r="HK158" s="472"/>
      <c r="HL158" s="472"/>
      <c r="HM158" s="472"/>
      <c r="HN158" s="472"/>
      <c r="HO158" s="472"/>
      <c r="HP158" s="472"/>
      <c r="HQ158" s="472"/>
      <c r="HR158" s="472"/>
      <c r="HS158" s="472"/>
      <c r="HT158" s="472"/>
      <c r="HU158" s="472"/>
      <c r="HV158" s="472"/>
      <c r="HW158" s="472"/>
      <c r="HX158" s="472"/>
      <c r="HY158" s="472"/>
      <c r="HZ158" s="472"/>
      <c r="IA158" s="472"/>
      <c r="IB158" s="472"/>
      <c r="IC158" s="472"/>
      <c r="ID158" s="472"/>
    </row>
    <row r="159" spans="1:238" ht="93.6" x14ac:dyDescent="0.3">
      <c r="A159" s="296" t="s">
        <v>1454</v>
      </c>
      <c r="B159" s="612">
        <v>3</v>
      </c>
      <c r="C159" s="612">
        <v>469</v>
      </c>
      <c r="D159" s="612">
        <v>5202</v>
      </c>
      <c r="E159" s="294">
        <f t="shared" si="38"/>
        <v>190849</v>
      </c>
      <c r="F159" s="294">
        <v>0</v>
      </c>
      <c r="G159" s="294">
        <v>0</v>
      </c>
      <c r="H159" s="294">
        <v>9255</v>
      </c>
      <c r="I159" s="294">
        <v>181594</v>
      </c>
      <c r="J159" s="294">
        <v>0</v>
      </c>
      <c r="K159" s="294">
        <v>0</v>
      </c>
      <c r="L159" s="294">
        <v>0</v>
      </c>
      <c r="M159" s="294">
        <v>0</v>
      </c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2"/>
      <c r="AC159" s="472"/>
      <c r="AD159" s="472"/>
      <c r="AE159" s="472"/>
      <c r="AF159" s="472"/>
      <c r="AG159" s="472"/>
      <c r="AH159" s="472"/>
      <c r="AI159" s="472"/>
      <c r="AJ159" s="472"/>
      <c r="AK159" s="472"/>
      <c r="AL159" s="472"/>
      <c r="AM159" s="472"/>
      <c r="AN159" s="472"/>
      <c r="AO159" s="472"/>
      <c r="AP159" s="472"/>
      <c r="AQ159" s="472"/>
      <c r="AR159" s="472"/>
      <c r="AS159" s="472"/>
      <c r="AT159" s="472"/>
      <c r="AU159" s="472"/>
      <c r="AV159" s="472"/>
      <c r="AW159" s="472"/>
      <c r="AX159" s="472"/>
      <c r="AY159" s="472"/>
      <c r="AZ159" s="472"/>
      <c r="BA159" s="472"/>
      <c r="BB159" s="472"/>
      <c r="BC159" s="472"/>
      <c r="BD159" s="472"/>
      <c r="BE159" s="472"/>
      <c r="BF159" s="472"/>
      <c r="BG159" s="472"/>
      <c r="BH159" s="472"/>
      <c r="BI159" s="472"/>
      <c r="BJ159" s="472"/>
      <c r="BK159" s="472"/>
      <c r="BL159" s="472"/>
      <c r="BM159" s="472"/>
      <c r="BN159" s="472"/>
      <c r="BO159" s="472"/>
      <c r="BP159" s="472"/>
      <c r="BQ159" s="472"/>
      <c r="BR159" s="472"/>
      <c r="BS159" s="472"/>
      <c r="BT159" s="472"/>
      <c r="BU159" s="472"/>
      <c r="BV159" s="472"/>
      <c r="BW159" s="472"/>
      <c r="BX159" s="472"/>
      <c r="BY159" s="472"/>
      <c r="BZ159" s="472"/>
      <c r="CA159" s="472"/>
      <c r="CB159" s="472"/>
      <c r="CC159" s="472"/>
      <c r="CD159" s="472"/>
      <c r="CE159" s="472"/>
      <c r="CF159" s="472"/>
      <c r="CG159" s="472"/>
      <c r="CH159" s="472"/>
      <c r="CI159" s="472"/>
      <c r="CJ159" s="472"/>
      <c r="CK159" s="472"/>
      <c r="CL159" s="472"/>
      <c r="CM159" s="472"/>
      <c r="CN159" s="472"/>
      <c r="CO159" s="472"/>
      <c r="CP159" s="472"/>
      <c r="CQ159" s="472"/>
      <c r="CR159" s="472"/>
      <c r="CS159" s="472"/>
      <c r="CT159" s="472"/>
      <c r="CU159" s="472"/>
      <c r="CV159" s="472"/>
      <c r="CW159" s="472"/>
      <c r="CX159" s="472"/>
      <c r="CY159" s="472"/>
      <c r="CZ159" s="472"/>
      <c r="DA159" s="472"/>
      <c r="DB159" s="472"/>
      <c r="DC159" s="472"/>
      <c r="DD159" s="472"/>
      <c r="DE159" s="472"/>
      <c r="DF159" s="472"/>
      <c r="DG159" s="472"/>
      <c r="DH159" s="472"/>
      <c r="DI159" s="472"/>
      <c r="DJ159" s="472"/>
      <c r="DK159" s="472"/>
      <c r="DL159" s="472"/>
      <c r="DM159" s="472"/>
      <c r="DN159" s="472"/>
      <c r="DO159" s="472"/>
      <c r="DP159" s="472"/>
      <c r="DQ159" s="472"/>
      <c r="DR159" s="472"/>
      <c r="DS159" s="472"/>
      <c r="DT159" s="472"/>
      <c r="DU159" s="472"/>
      <c r="DV159" s="472"/>
      <c r="DW159" s="472"/>
      <c r="DX159" s="472"/>
      <c r="DY159" s="472"/>
      <c r="DZ159" s="472"/>
      <c r="EA159" s="472"/>
      <c r="EB159" s="472"/>
      <c r="EC159" s="472"/>
      <c r="ED159" s="472"/>
      <c r="EE159" s="472"/>
      <c r="EF159" s="472"/>
      <c r="EG159" s="472"/>
      <c r="EH159" s="472"/>
      <c r="EI159" s="472"/>
      <c r="EJ159" s="472"/>
      <c r="EK159" s="472"/>
      <c r="EL159" s="472"/>
      <c r="EM159" s="472"/>
      <c r="EN159" s="472"/>
      <c r="EO159" s="472"/>
      <c r="EP159" s="472"/>
      <c r="EQ159" s="472"/>
      <c r="ER159" s="472"/>
      <c r="ES159" s="472"/>
      <c r="ET159" s="472"/>
      <c r="EU159" s="472"/>
      <c r="EV159" s="472"/>
      <c r="EW159" s="472"/>
      <c r="EX159" s="472"/>
      <c r="EY159" s="472"/>
      <c r="EZ159" s="472"/>
      <c r="FA159" s="472"/>
      <c r="FB159" s="472"/>
      <c r="FC159" s="472"/>
      <c r="FD159" s="472"/>
      <c r="FE159" s="472"/>
      <c r="FF159" s="472"/>
      <c r="FG159" s="472"/>
      <c r="FH159" s="472"/>
      <c r="FI159" s="472"/>
      <c r="FJ159" s="472"/>
      <c r="FK159" s="472"/>
      <c r="FL159" s="472"/>
      <c r="FM159" s="472"/>
      <c r="FN159" s="472"/>
      <c r="FO159" s="472"/>
      <c r="FP159" s="472"/>
      <c r="FQ159" s="472"/>
      <c r="FR159" s="472"/>
      <c r="FS159" s="472"/>
      <c r="FT159" s="472"/>
      <c r="FU159" s="472"/>
      <c r="FV159" s="472"/>
      <c r="FW159" s="472"/>
      <c r="FX159" s="472"/>
      <c r="FY159" s="472"/>
      <c r="FZ159" s="472"/>
      <c r="GA159" s="472"/>
      <c r="GB159" s="472"/>
      <c r="GC159" s="472"/>
      <c r="GD159" s="472"/>
      <c r="GE159" s="472"/>
      <c r="GF159" s="472"/>
      <c r="GG159" s="472"/>
      <c r="GH159" s="472"/>
      <c r="GI159" s="472"/>
      <c r="GJ159" s="472"/>
      <c r="GK159" s="472"/>
      <c r="GL159" s="472"/>
      <c r="GM159" s="472"/>
      <c r="GN159" s="472"/>
      <c r="GO159" s="472"/>
      <c r="GP159" s="472"/>
      <c r="GQ159" s="472"/>
      <c r="GR159" s="472"/>
      <c r="GS159" s="472"/>
      <c r="GT159" s="472"/>
      <c r="GU159" s="472"/>
      <c r="GV159" s="472"/>
      <c r="GW159" s="472"/>
      <c r="GX159" s="472"/>
      <c r="GY159" s="472"/>
      <c r="GZ159" s="472"/>
      <c r="HA159" s="472"/>
      <c r="HB159" s="472"/>
      <c r="HC159" s="472"/>
      <c r="HD159" s="472"/>
      <c r="HE159" s="472"/>
      <c r="HF159" s="472"/>
      <c r="HG159" s="472"/>
      <c r="HH159" s="472"/>
      <c r="HI159" s="472"/>
      <c r="HJ159" s="472"/>
      <c r="HK159" s="472"/>
      <c r="HL159" s="472"/>
      <c r="HM159" s="472"/>
      <c r="HN159" s="472"/>
      <c r="HO159" s="472"/>
      <c r="HP159" s="472"/>
      <c r="HQ159" s="472"/>
      <c r="HR159" s="472"/>
      <c r="HS159" s="472"/>
      <c r="HT159" s="472"/>
      <c r="HU159" s="472"/>
      <c r="HV159" s="472"/>
      <c r="HW159" s="472"/>
      <c r="HX159" s="472"/>
      <c r="HY159" s="472"/>
      <c r="HZ159" s="472"/>
      <c r="IA159" s="472"/>
      <c r="IB159" s="472"/>
      <c r="IC159" s="472"/>
      <c r="ID159" s="472"/>
    </row>
    <row r="160" spans="1:238" ht="31.2" x14ac:dyDescent="0.3">
      <c r="A160" s="397" t="s">
        <v>1215</v>
      </c>
      <c r="B160" s="611"/>
      <c r="C160" s="611"/>
      <c r="D160" s="611"/>
      <c r="E160" s="291">
        <f t="shared" si="38"/>
        <v>208910</v>
      </c>
      <c r="F160" s="291">
        <f>SUM(F161:F164)</f>
        <v>0</v>
      </c>
      <c r="G160" s="291">
        <f t="shared" ref="G160:M160" si="44">SUM(G161:G164)</f>
        <v>0</v>
      </c>
      <c r="H160" s="291">
        <f t="shared" si="44"/>
        <v>0</v>
      </c>
      <c r="I160" s="291">
        <f t="shared" si="44"/>
        <v>49206</v>
      </c>
      <c r="J160" s="291">
        <f t="shared" si="44"/>
        <v>159704</v>
      </c>
      <c r="K160" s="291">
        <f t="shared" si="44"/>
        <v>0</v>
      </c>
      <c r="L160" s="291">
        <f t="shared" si="44"/>
        <v>0</v>
      </c>
      <c r="M160" s="291">
        <f t="shared" si="44"/>
        <v>0</v>
      </c>
      <c r="N160" s="472"/>
      <c r="O160" s="472"/>
      <c r="P160" s="472"/>
      <c r="Q160" s="472"/>
      <c r="R160" s="472"/>
      <c r="S160" s="472"/>
      <c r="T160" s="472"/>
      <c r="U160" s="472"/>
      <c r="V160" s="472"/>
      <c r="W160" s="472"/>
      <c r="X160" s="472"/>
      <c r="Y160" s="472"/>
      <c r="Z160" s="472"/>
      <c r="AA160" s="472"/>
      <c r="AB160" s="472"/>
      <c r="AC160" s="472"/>
      <c r="AD160" s="472"/>
      <c r="AE160" s="472"/>
      <c r="AF160" s="472"/>
      <c r="AG160" s="472"/>
      <c r="AH160" s="472"/>
      <c r="AI160" s="472"/>
      <c r="AJ160" s="472"/>
      <c r="AK160" s="472"/>
      <c r="AL160" s="472"/>
      <c r="AM160" s="472"/>
      <c r="AN160" s="472"/>
      <c r="AO160" s="472"/>
      <c r="AP160" s="472"/>
      <c r="AQ160" s="472"/>
      <c r="AR160" s="472"/>
      <c r="AS160" s="472"/>
      <c r="AT160" s="472"/>
      <c r="AU160" s="472"/>
      <c r="AV160" s="472"/>
      <c r="AW160" s="472"/>
      <c r="AX160" s="472"/>
      <c r="AY160" s="472"/>
      <c r="AZ160" s="472"/>
      <c r="BA160" s="472"/>
      <c r="BB160" s="472"/>
      <c r="BC160" s="472"/>
      <c r="BD160" s="472"/>
      <c r="BE160" s="472"/>
      <c r="BF160" s="472"/>
      <c r="BG160" s="472"/>
      <c r="BH160" s="472"/>
      <c r="BI160" s="472"/>
      <c r="BJ160" s="472"/>
      <c r="BK160" s="472"/>
      <c r="BL160" s="472"/>
      <c r="BM160" s="472"/>
      <c r="BN160" s="472"/>
      <c r="BO160" s="472"/>
      <c r="BP160" s="472"/>
      <c r="BQ160" s="472"/>
      <c r="BR160" s="472"/>
      <c r="BS160" s="472"/>
      <c r="BT160" s="472"/>
      <c r="BU160" s="472"/>
      <c r="BV160" s="472"/>
      <c r="BW160" s="472"/>
      <c r="BX160" s="472"/>
      <c r="BY160" s="472"/>
      <c r="BZ160" s="472"/>
      <c r="CA160" s="472"/>
      <c r="CB160" s="472"/>
      <c r="CC160" s="472"/>
      <c r="CD160" s="472"/>
      <c r="CE160" s="472"/>
      <c r="CF160" s="472"/>
      <c r="CG160" s="472"/>
      <c r="CH160" s="472"/>
      <c r="CI160" s="472"/>
      <c r="CJ160" s="472"/>
      <c r="CK160" s="472"/>
      <c r="CL160" s="472"/>
      <c r="CM160" s="472"/>
      <c r="CN160" s="472"/>
      <c r="CO160" s="472"/>
      <c r="CP160" s="472"/>
      <c r="CQ160" s="472"/>
      <c r="CR160" s="472"/>
      <c r="CS160" s="472"/>
      <c r="CT160" s="472"/>
      <c r="CU160" s="472"/>
      <c r="CV160" s="472"/>
      <c r="CW160" s="472"/>
      <c r="CX160" s="472"/>
      <c r="CY160" s="472"/>
      <c r="CZ160" s="472"/>
      <c r="DA160" s="472"/>
      <c r="DB160" s="472"/>
      <c r="DC160" s="472"/>
      <c r="DD160" s="472"/>
      <c r="DE160" s="472"/>
      <c r="DF160" s="472"/>
      <c r="DG160" s="472"/>
      <c r="DH160" s="472"/>
      <c r="DI160" s="472"/>
      <c r="DJ160" s="472"/>
      <c r="DK160" s="472"/>
      <c r="DL160" s="472"/>
      <c r="DM160" s="472"/>
      <c r="DN160" s="472"/>
      <c r="DO160" s="472"/>
      <c r="DP160" s="472"/>
      <c r="DQ160" s="472"/>
      <c r="DR160" s="472"/>
      <c r="DS160" s="472"/>
      <c r="DT160" s="472"/>
      <c r="DU160" s="472"/>
      <c r="DV160" s="472"/>
      <c r="DW160" s="472"/>
      <c r="DX160" s="472"/>
      <c r="DY160" s="472"/>
      <c r="DZ160" s="472"/>
      <c r="EA160" s="472"/>
      <c r="EB160" s="472"/>
      <c r="EC160" s="472"/>
      <c r="ED160" s="472"/>
      <c r="EE160" s="472"/>
      <c r="EF160" s="472"/>
      <c r="EG160" s="472"/>
      <c r="EH160" s="472"/>
      <c r="EI160" s="472"/>
      <c r="EJ160" s="472"/>
      <c r="EK160" s="472"/>
      <c r="EL160" s="472"/>
      <c r="EM160" s="472"/>
      <c r="EN160" s="472"/>
      <c r="EO160" s="472"/>
      <c r="EP160" s="472"/>
      <c r="EQ160" s="472"/>
      <c r="ER160" s="472"/>
      <c r="ES160" s="472"/>
      <c r="ET160" s="472"/>
      <c r="EU160" s="472"/>
      <c r="EV160" s="472"/>
      <c r="EW160" s="472"/>
      <c r="EX160" s="472"/>
      <c r="EY160" s="472"/>
      <c r="EZ160" s="472"/>
      <c r="FA160" s="472"/>
      <c r="FB160" s="472"/>
      <c r="FC160" s="472"/>
      <c r="FD160" s="472"/>
      <c r="FE160" s="472"/>
      <c r="FF160" s="472"/>
      <c r="FG160" s="472"/>
      <c r="FH160" s="472"/>
      <c r="FI160" s="472"/>
      <c r="FJ160" s="472"/>
      <c r="FK160" s="472"/>
      <c r="FL160" s="472"/>
      <c r="FM160" s="472"/>
      <c r="FN160" s="472"/>
      <c r="FO160" s="472"/>
      <c r="FP160" s="472"/>
      <c r="FQ160" s="472"/>
      <c r="FR160" s="472"/>
      <c r="FS160" s="472"/>
      <c r="FT160" s="472"/>
      <c r="FU160" s="472"/>
      <c r="FV160" s="472"/>
      <c r="FW160" s="472"/>
      <c r="FX160" s="472"/>
      <c r="FY160" s="472"/>
      <c r="FZ160" s="472"/>
      <c r="GA160" s="472"/>
      <c r="GB160" s="472"/>
      <c r="GC160" s="472"/>
      <c r="GD160" s="472"/>
      <c r="GE160" s="472"/>
      <c r="GF160" s="472"/>
      <c r="GG160" s="472"/>
      <c r="GH160" s="472"/>
      <c r="GI160" s="472"/>
      <c r="GJ160" s="472"/>
      <c r="GK160" s="472"/>
      <c r="GL160" s="472"/>
      <c r="GM160" s="472"/>
      <c r="GN160" s="472"/>
      <c r="GO160" s="472"/>
      <c r="GP160" s="472"/>
      <c r="GQ160" s="472"/>
      <c r="GR160" s="472"/>
      <c r="GS160" s="472"/>
      <c r="GT160" s="472"/>
      <c r="GU160" s="472"/>
      <c r="GV160" s="472"/>
      <c r="GW160" s="472"/>
      <c r="GX160" s="472"/>
      <c r="GY160" s="472"/>
      <c r="GZ160" s="472"/>
      <c r="HA160" s="472"/>
      <c r="HB160" s="472"/>
      <c r="HC160" s="472"/>
      <c r="HD160" s="472"/>
      <c r="HE160" s="472"/>
      <c r="HF160" s="472"/>
      <c r="HG160" s="472"/>
      <c r="HH160" s="472"/>
      <c r="HI160" s="472"/>
      <c r="HJ160" s="472"/>
      <c r="HK160" s="472"/>
      <c r="HL160" s="472"/>
      <c r="HM160" s="472"/>
      <c r="HN160" s="472"/>
      <c r="HO160" s="472"/>
      <c r="HP160" s="472"/>
      <c r="HQ160" s="472"/>
      <c r="HR160" s="472"/>
      <c r="HS160" s="472"/>
      <c r="HT160" s="472"/>
      <c r="HU160" s="472"/>
      <c r="HV160" s="472"/>
      <c r="HW160" s="472"/>
      <c r="HX160" s="472"/>
      <c r="HY160" s="472"/>
      <c r="HZ160" s="472"/>
      <c r="IA160" s="472"/>
      <c r="IB160" s="472"/>
      <c r="IC160" s="472"/>
      <c r="ID160" s="472"/>
    </row>
    <row r="161" spans="1:238" ht="46.8" x14ac:dyDescent="0.3">
      <c r="A161" s="296" t="s">
        <v>1455</v>
      </c>
      <c r="B161" s="614">
        <v>1</v>
      </c>
      <c r="C161" s="614">
        <v>431</v>
      </c>
      <c r="D161" s="614">
        <v>5203</v>
      </c>
      <c r="E161" s="294">
        <f t="shared" si="38"/>
        <v>67417</v>
      </c>
      <c r="F161" s="294">
        <v>0</v>
      </c>
      <c r="G161" s="294">
        <v>0</v>
      </c>
      <c r="H161" s="294"/>
      <c r="I161" s="294">
        <v>0</v>
      </c>
      <c r="J161" s="294">
        <v>67417</v>
      </c>
      <c r="K161" s="294">
        <v>0</v>
      </c>
      <c r="L161" s="294">
        <v>0</v>
      </c>
      <c r="M161" s="294">
        <v>0</v>
      </c>
      <c r="N161" s="472"/>
      <c r="O161" s="472"/>
      <c r="P161" s="472"/>
      <c r="Q161" s="472"/>
      <c r="R161" s="472"/>
      <c r="S161" s="472"/>
      <c r="T161" s="472"/>
      <c r="U161" s="472"/>
      <c r="V161" s="472"/>
      <c r="W161" s="472"/>
      <c r="X161" s="472"/>
      <c r="Y161" s="472"/>
      <c r="Z161" s="472"/>
      <c r="AA161" s="472"/>
      <c r="AB161" s="472"/>
      <c r="AC161" s="472"/>
      <c r="AD161" s="472"/>
      <c r="AE161" s="472"/>
      <c r="AF161" s="472"/>
      <c r="AG161" s="472"/>
      <c r="AH161" s="472"/>
      <c r="AI161" s="472"/>
      <c r="AJ161" s="472"/>
      <c r="AK161" s="472"/>
      <c r="AL161" s="472"/>
      <c r="AM161" s="472"/>
      <c r="AN161" s="472"/>
      <c r="AO161" s="472"/>
      <c r="AP161" s="472"/>
      <c r="AQ161" s="472"/>
      <c r="AR161" s="472"/>
      <c r="AS161" s="472"/>
      <c r="AT161" s="472"/>
      <c r="AU161" s="472"/>
      <c r="AV161" s="472"/>
      <c r="AW161" s="472"/>
      <c r="AX161" s="472"/>
      <c r="AY161" s="472"/>
      <c r="AZ161" s="472"/>
      <c r="BA161" s="472"/>
      <c r="BB161" s="472"/>
      <c r="BC161" s="472"/>
      <c r="BD161" s="472"/>
      <c r="BE161" s="472"/>
      <c r="BF161" s="472"/>
      <c r="BG161" s="472"/>
      <c r="BH161" s="472"/>
      <c r="BI161" s="472"/>
      <c r="BJ161" s="472"/>
      <c r="BK161" s="472"/>
      <c r="BL161" s="472"/>
      <c r="BM161" s="472"/>
      <c r="BN161" s="472"/>
      <c r="BO161" s="472"/>
      <c r="BP161" s="472"/>
      <c r="BQ161" s="472"/>
      <c r="BR161" s="472"/>
      <c r="BS161" s="472"/>
      <c r="BT161" s="472"/>
      <c r="BU161" s="472"/>
      <c r="BV161" s="472"/>
      <c r="BW161" s="472"/>
      <c r="BX161" s="472"/>
      <c r="BY161" s="472"/>
      <c r="BZ161" s="472"/>
      <c r="CA161" s="472"/>
      <c r="CB161" s="472"/>
      <c r="CC161" s="472"/>
      <c r="CD161" s="472"/>
      <c r="CE161" s="472"/>
      <c r="CF161" s="472"/>
      <c r="CG161" s="472"/>
      <c r="CH161" s="472"/>
      <c r="CI161" s="472"/>
      <c r="CJ161" s="472"/>
      <c r="CK161" s="472"/>
      <c r="CL161" s="472"/>
      <c r="CM161" s="472"/>
      <c r="CN161" s="472"/>
      <c r="CO161" s="472"/>
      <c r="CP161" s="472"/>
      <c r="CQ161" s="472"/>
      <c r="CR161" s="472"/>
      <c r="CS161" s="472"/>
      <c r="CT161" s="472"/>
      <c r="CU161" s="472"/>
      <c r="CV161" s="472"/>
      <c r="CW161" s="472"/>
      <c r="CX161" s="472"/>
      <c r="CY161" s="472"/>
      <c r="CZ161" s="472"/>
      <c r="DA161" s="472"/>
      <c r="DB161" s="472"/>
      <c r="DC161" s="472"/>
      <c r="DD161" s="472"/>
      <c r="DE161" s="472"/>
      <c r="DF161" s="472"/>
      <c r="DG161" s="472"/>
      <c r="DH161" s="472"/>
      <c r="DI161" s="472"/>
      <c r="DJ161" s="472"/>
      <c r="DK161" s="472"/>
      <c r="DL161" s="472"/>
      <c r="DM161" s="472"/>
      <c r="DN161" s="472"/>
      <c r="DO161" s="472"/>
      <c r="DP161" s="472"/>
      <c r="DQ161" s="472"/>
      <c r="DR161" s="472"/>
      <c r="DS161" s="472"/>
      <c r="DT161" s="472"/>
      <c r="DU161" s="472"/>
      <c r="DV161" s="472"/>
      <c r="DW161" s="472"/>
      <c r="DX161" s="472"/>
      <c r="DY161" s="472"/>
      <c r="DZ161" s="472"/>
      <c r="EA161" s="472"/>
      <c r="EB161" s="472"/>
      <c r="EC161" s="472"/>
      <c r="ED161" s="472"/>
      <c r="EE161" s="472"/>
      <c r="EF161" s="472"/>
      <c r="EG161" s="472"/>
      <c r="EH161" s="472"/>
      <c r="EI161" s="472"/>
      <c r="EJ161" s="472"/>
      <c r="EK161" s="472"/>
      <c r="EL161" s="472"/>
      <c r="EM161" s="472"/>
      <c r="EN161" s="472"/>
      <c r="EO161" s="472"/>
      <c r="EP161" s="472"/>
      <c r="EQ161" s="472"/>
      <c r="ER161" s="472"/>
      <c r="ES161" s="472"/>
      <c r="ET161" s="472"/>
      <c r="EU161" s="472"/>
      <c r="EV161" s="472"/>
      <c r="EW161" s="472"/>
      <c r="EX161" s="472"/>
      <c r="EY161" s="472"/>
      <c r="EZ161" s="472"/>
      <c r="FA161" s="472"/>
      <c r="FB161" s="472"/>
      <c r="FC161" s="472"/>
      <c r="FD161" s="472"/>
      <c r="FE161" s="472"/>
      <c r="FF161" s="472"/>
      <c r="FG161" s="472"/>
      <c r="FH161" s="472"/>
      <c r="FI161" s="472"/>
      <c r="FJ161" s="472"/>
      <c r="FK161" s="472"/>
      <c r="FL161" s="472"/>
      <c r="FM161" s="472"/>
      <c r="FN161" s="472"/>
      <c r="FO161" s="472"/>
      <c r="FP161" s="472"/>
      <c r="FQ161" s="472"/>
      <c r="FR161" s="472"/>
      <c r="FS161" s="472"/>
      <c r="FT161" s="472"/>
      <c r="FU161" s="472"/>
      <c r="FV161" s="472"/>
      <c r="FW161" s="472"/>
      <c r="FX161" s="472"/>
      <c r="FY161" s="472"/>
      <c r="FZ161" s="472"/>
      <c r="GA161" s="472"/>
      <c r="GB161" s="472"/>
      <c r="GC161" s="472"/>
      <c r="GD161" s="472"/>
      <c r="GE161" s="472"/>
      <c r="GF161" s="472"/>
      <c r="GG161" s="472"/>
      <c r="GH161" s="472"/>
      <c r="GI161" s="472"/>
      <c r="GJ161" s="472"/>
      <c r="GK161" s="472"/>
      <c r="GL161" s="472"/>
      <c r="GM161" s="472"/>
      <c r="GN161" s="472"/>
      <c r="GO161" s="472"/>
      <c r="GP161" s="472"/>
      <c r="GQ161" s="472"/>
      <c r="GR161" s="472"/>
      <c r="GS161" s="472"/>
      <c r="GT161" s="472"/>
      <c r="GU161" s="472"/>
      <c r="GV161" s="472"/>
      <c r="GW161" s="472"/>
      <c r="GX161" s="472"/>
      <c r="GY161" s="472"/>
      <c r="GZ161" s="472"/>
      <c r="HA161" s="472"/>
      <c r="HB161" s="472"/>
      <c r="HC161" s="472"/>
      <c r="HD161" s="472"/>
      <c r="HE161" s="472"/>
      <c r="HF161" s="472"/>
      <c r="HG161" s="472"/>
      <c r="HH161" s="472"/>
      <c r="HI161" s="472"/>
      <c r="HJ161" s="472"/>
      <c r="HK161" s="472"/>
      <c r="HL161" s="472"/>
      <c r="HM161" s="472"/>
      <c r="HN161" s="472"/>
      <c r="HO161" s="472"/>
      <c r="HP161" s="472"/>
      <c r="HQ161" s="472"/>
      <c r="HR161" s="472"/>
      <c r="HS161" s="472"/>
      <c r="HT161" s="472"/>
      <c r="HU161" s="472"/>
      <c r="HV161" s="472"/>
      <c r="HW161" s="472"/>
      <c r="HX161" s="472"/>
      <c r="HY161" s="472"/>
      <c r="HZ161" s="472"/>
      <c r="IA161" s="472"/>
      <c r="IB161" s="472"/>
      <c r="IC161" s="472"/>
      <c r="ID161" s="472"/>
    </row>
    <row r="162" spans="1:238" x14ac:dyDescent="0.3">
      <c r="A162" s="296" t="s">
        <v>1456</v>
      </c>
      <c r="B162" s="614">
        <v>1</v>
      </c>
      <c r="C162" s="614">
        <v>469</v>
      </c>
      <c r="D162" s="614">
        <v>5203</v>
      </c>
      <c r="E162" s="294">
        <f t="shared" si="38"/>
        <v>90060</v>
      </c>
      <c r="F162" s="294">
        <v>0</v>
      </c>
      <c r="G162" s="294">
        <v>0</v>
      </c>
      <c r="H162" s="294"/>
      <c r="I162" s="294">
        <v>0</v>
      </c>
      <c r="J162" s="294">
        <v>90060</v>
      </c>
      <c r="K162" s="294">
        <v>0</v>
      </c>
      <c r="L162" s="294">
        <v>0</v>
      </c>
      <c r="M162" s="294">
        <v>0</v>
      </c>
      <c r="N162" s="472"/>
      <c r="O162" s="472"/>
      <c r="P162" s="472"/>
      <c r="Q162" s="472"/>
      <c r="R162" s="472"/>
      <c r="S162" s="472"/>
      <c r="T162" s="472"/>
      <c r="U162" s="472"/>
      <c r="V162" s="472"/>
      <c r="W162" s="472"/>
      <c r="X162" s="472"/>
      <c r="Y162" s="472"/>
      <c r="Z162" s="472"/>
      <c r="AA162" s="472"/>
      <c r="AB162" s="472"/>
      <c r="AC162" s="472"/>
      <c r="AD162" s="472"/>
      <c r="AE162" s="472"/>
      <c r="AF162" s="472"/>
      <c r="AG162" s="472"/>
      <c r="AH162" s="472"/>
      <c r="AI162" s="472"/>
      <c r="AJ162" s="472"/>
      <c r="AK162" s="472"/>
      <c r="AL162" s="472"/>
      <c r="AM162" s="472"/>
      <c r="AN162" s="472"/>
      <c r="AO162" s="472"/>
      <c r="AP162" s="472"/>
      <c r="AQ162" s="472"/>
      <c r="AR162" s="472"/>
      <c r="AS162" s="472"/>
      <c r="AT162" s="472"/>
      <c r="AU162" s="472"/>
      <c r="AV162" s="472"/>
      <c r="AW162" s="472"/>
      <c r="AX162" s="472"/>
      <c r="AY162" s="472"/>
      <c r="AZ162" s="472"/>
      <c r="BA162" s="472"/>
      <c r="BB162" s="472"/>
      <c r="BC162" s="472"/>
      <c r="BD162" s="472"/>
      <c r="BE162" s="472"/>
      <c r="BF162" s="472"/>
      <c r="BG162" s="472"/>
      <c r="BH162" s="472"/>
      <c r="BI162" s="472"/>
      <c r="BJ162" s="472"/>
      <c r="BK162" s="472"/>
      <c r="BL162" s="472"/>
      <c r="BM162" s="472"/>
      <c r="BN162" s="472"/>
      <c r="BO162" s="472"/>
      <c r="BP162" s="472"/>
      <c r="BQ162" s="472"/>
      <c r="BR162" s="472"/>
      <c r="BS162" s="472"/>
      <c r="BT162" s="472"/>
      <c r="BU162" s="472"/>
      <c r="BV162" s="472"/>
      <c r="BW162" s="472"/>
      <c r="BX162" s="472"/>
      <c r="BY162" s="472"/>
      <c r="BZ162" s="472"/>
      <c r="CA162" s="472"/>
      <c r="CB162" s="472"/>
      <c r="CC162" s="472"/>
      <c r="CD162" s="472"/>
      <c r="CE162" s="472"/>
      <c r="CF162" s="472"/>
      <c r="CG162" s="472"/>
      <c r="CH162" s="472"/>
      <c r="CI162" s="472"/>
      <c r="CJ162" s="472"/>
      <c r="CK162" s="472"/>
      <c r="CL162" s="472"/>
      <c r="CM162" s="472"/>
      <c r="CN162" s="472"/>
      <c r="CO162" s="472"/>
      <c r="CP162" s="472"/>
      <c r="CQ162" s="472"/>
      <c r="CR162" s="472"/>
      <c r="CS162" s="472"/>
      <c r="CT162" s="472"/>
      <c r="CU162" s="472"/>
      <c r="CV162" s="472"/>
      <c r="CW162" s="472"/>
      <c r="CX162" s="472"/>
      <c r="CY162" s="472"/>
      <c r="CZ162" s="472"/>
      <c r="DA162" s="472"/>
      <c r="DB162" s="472"/>
      <c r="DC162" s="472"/>
      <c r="DD162" s="472"/>
      <c r="DE162" s="472"/>
      <c r="DF162" s="472"/>
      <c r="DG162" s="472"/>
      <c r="DH162" s="472"/>
      <c r="DI162" s="472"/>
      <c r="DJ162" s="472"/>
      <c r="DK162" s="472"/>
      <c r="DL162" s="472"/>
      <c r="DM162" s="472"/>
      <c r="DN162" s="472"/>
      <c r="DO162" s="472"/>
      <c r="DP162" s="472"/>
      <c r="DQ162" s="472"/>
      <c r="DR162" s="472"/>
      <c r="DS162" s="472"/>
      <c r="DT162" s="472"/>
      <c r="DU162" s="472"/>
      <c r="DV162" s="472"/>
      <c r="DW162" s="472"/>
      <c r="DX162" s="472"/>
      <c r="DY162" s="472"/>
      <c r="DZ162" s="472"/>
      <c r="EA162" s="472"/>
      <c r="EB162" s="472"/>
      <c r="EC162" s="472"/>
      <c r="ED162" s="472"/>
      <c r="EE162" s="472"/>
      <c r="EF162" s="472"/>
      <c r="EG162" s="472"/>
      <c r="EH162" s="472"/>
      <c r="EI162" s="472"/>
      <c r="EJ162" s="472"/>
      <c r="EK162" s="472"/>
      <c r="EL162" s="472"/>
      <c r="EM162" s="472"/>
      <c r="EN162" s="472"/>
      <c r="EO162" s="472"/>
      <c r="EP162" s="472"/>
      <c r="EQ162" s="472"/>
      <c r="ER162" s="472"/>
      <c r="ES162" s="472"/>
      <c r="ET162" s="472"/>
      <c r="EU162" s="472"/>
      <c r="EV162" s="472"/>
      <c r="EW162" s="472"/>
      <c r="EX162" s="472"/>
      <c r="EY162" s="472"/>
      <c r="EZ162" s="472"/>
      <c r="FA162" s="472"/>
      <c r="FB162" s="472"/>
      <c r="FC162" s="472"/>
      <c r="FD162" s="472"/>
      <c r="FE162" s="472"/>
      <c r="FF162" s="472"/>
      <c r="FG162" s="472"/>
      <c r="FH162" s="472"/>
      <c r="FI162" s="472"/>
      <c r="FJ162" s="472"/>
      <c r="FK162" s="472"/>
      <c r="FL162" s="472"/>
      <c r="FM162" s="472"/>
      <c r="FN162" s="472"/>
      <c r="FO162" s="472"/>
      <c r="FP162" s="472"/>
      <c r="FQ162" s="472"/>
      <c r="FR162" s="472"/>
      <c r="FS162" s="472"/>
      <c r="FT162" s="472"/>
      <c r="FU162" s="472"/>
      <c r="FV162" s="472"/>
      <c r="FW162" s="472"/>
      <c r="FX162" s="472"/>
      <c r="FY162" s="472"/>
      <c r="FZ162" s="472"/>
      <c r="GA162" s="472"/>
      <c r="GB162" s="472"/>
      <c r="GC162" s="472"/>
      <c r="GD162" s="472"/>
      <c r="GE162" s="472"/>
      <c r="GF162" s="472"/>
      <c r="GG162" s="472"/>
      <c r="GH162" s="472"/>
      <c r="GI162" s="472"/>
      <c r="GJ162" s="472"/>
      <c r="GK162" s="472"/>
      <c r="GL162" s="472"/>
      <c r="GM162" s="472"/>
      <c r="GN162" s="472"/>
      <c r="GO162" s="472"/>
      <c r="GP162" s="472"/>
      <c r="GQ162" s="472"/>
      <c r="GR162" s="472"/>
      <c r="GS162" s="472"/>
      <c r="GT162" s="472"/>
      <c r="GU162" s="472"/>
      <c r="GV162" s="472"/>
      <c r="GW162" s="472"/>
      <c r="GX162" s="472"/>
      <c r="GY162" s="472"/>
      <c r="GZ162" s="472"/>
      <c r="HA162" s="472"/>
      <c r="HB162" s="472"/>
      <c r="HC162" s="472"/>
      <c r="HD162" s="472"/>
      <c r="HE162" s="472"/>
      <c r="HF162" s="472"/>
      <c r="HG162" s="472"/>
      <c r="HH162" s="472"/>
      <c r="HI162" s="472"/>
      <c r="HJ162" s="472"/>
      <c r="HK162" s="472"/>
      <c r="HL162" s="472"/>
      <c r="HM162" s="472"/>
      <c r="HN162" s="472"/>
      <c r="HO162" s="472"/>
      <c r="HP162" s="472"/>
      <c r="HQ162" s="472"/>
      <c r="HR162" s="472"/>
      <c r="HS162" s="472"/>
      <c r="HT162" s="472"/>
      <c r="HU162" s="472"/>
      <c r="HV162" s="472"/>
      <c r="HW162" s="472"/>
      <c r="HX162" s="472"/>
      <c r="HY162" s="472"/>
      <c r="HZ162" s="472"/>
      <c r="IA162" s="472"/>
      <c r="IB162" s="472"/>
      <c r="IC162" s="472"/>
      <c r="ID162" s="472"/>
    </row>
    <row r="163" spans="1:238" ht="109.2" x14ac:dyDescent="0.3">
      <c r="A163" s="296" t="s">
        <v>1457</v>
      </c>
      <c r="B163" s="612">
        <v>3</v>
      </c>
      <c r="C163" s="612">
        <v>469</v>
      </c>
      <c r="D163" s="612">
        <v>5203</v>
      </c>
      <c r="E163" s="294">
        <f t="shared" si="38"/>
        <v>49206</v>
      </c>
      <c r="F163" s="294">
        <v>0</v>
      </c>
      <c r="G163" s="294">
        <v>0</v>
      </c>
      <c r="H163" s="294">
        <v>0</v>
      </c>
      <c r="I163" s="294">
        <f>25410+23796</f>
        <v>49206</v>
      </c>
      <c r="J163" s="294">
        <v>0</v>
      </c>
      <c r="K163" s="294">
        <v>0</v>
      </c>
      <c r="L163" s="294">
        <v>0</v>
      </c>
      <c r="M163" s="294">
        <v>0</v>
      </c>
      <c r="N163" s="472"/>
      <c r="O163" s="472"/>
      <c r="P163" s="472"/>
      <c r="Q163" s="472"/>
      <c r="R163" s="472"/>
      <c r="S163" s="472"/>
      <c r="T163" s="472"/>
      <c r="U163" s="472"/>
      <c r="V163" s="472"/>
      <c r="W163" s="472"/>
      <c r="X163" s="472"/>
      <c r="Y163" s="472"/>
      <c r="Z163" s="472"/>
      <c r="AA163" s="472"/>
      <c r="AB163" s="472"/>
      <c r="AC163" s="472"/>
      <c r="AD163" s="472"/>
      <c r="AE163" s="472"/>
      <c r="AF163" s="472"/>
      <c r="AG163" s="472"/>
      <c r="AH163" s="472"/>
      <c r="AI163" s="472"/>
      <c r="AJ163" s="472"/>
      <c r="AK163" s="472"/>
      <c r="AL163" s="472"/>
      <c r="AM163" s="472"/>
      <c r="AN163" s="472"/>
      <c r="AO163" s="472"/>
      <c r="AP163" s="472"/>
      <c r="AQ163" s="472"/>
      <c r="AR163" s="472"/>
      <c r="AS163" s="472"/>
      <c r="AT163" s="472"/>
      <c r="AU163" s="472"/>
      <c r="AV163" s="472"/>
      <c r="AW163" s="472"/>
      <c r="AX163" s="472"/>
      <c r="AY163" s="472"/>
      <c r="AZ163" s="472"/>
      <c r="BA163" s="472"/>
      <c r="BB163" s="472"/>
      <c r="BC163" s="472"/>
      <c r="BD163" s="472"/>
      <c r="BE163" s="472"/>
      <c r="BF163" s="472"/>
      <c r="BG163" s="472"/>
      <c r="BH163" s="472"/>
      <c r="BI163" s="472"/>
      <c r="BJ163" s="472"/>
      <c r="BK163" s="472"/>
      <c r="BL163" s="472"/>
      <c r="BM163" s="472"/>
      <c r="BN163" s="472"/>
      <c r="BO163" s="472"/>
      <c r="BP163" s="472"/>
      <c r="BQ163" s="472"/>
      <c r="BR163" s="472"/>
      <c r="BS163" s="472"/>
      <c r="BT163" s="472"/>
      <c r="BU163" s="472"/>
      <c r="BV163" s="472"/>
      <c r="BW163" s="472"/>
      <c r="BX163" s="472"/>
      <c r="BY163" s="472"/>
      <c r="BZ163" s="472"/>
      <c r="CA163" s="472"/>
      <c r="CB163" s="472"/>
      <c r="CC163" s="472"/>
      <c r="CD163" s="472"/>
      <c r="CE163" s="472"/>
      <c r="CF163" s="472"/>
      <c r="CG163" s="472"/>
      <c r="CH163" s="472"/>
      <c r="CI163" s="472"/>
      <c r="CJ163" s="472"/>
      <c r="CK163" s="472"/>
      <c r="CL163" s="472"/>
      <c r="CM163" s="472"/>
      <c r="CN163" s="472"/>
      <c r="CO163" s="472"/>
      <c r="CP163" s="472"/>
      <c r="CQ163" s="472"/>
      <c r="CR163" s="472"/>
      <c r="CS163" s="472"/>
      <c r="CT163" s="472"/>
      <c r="CU163" s="472"/>
      <c r="CV163" s="472"/>
      <c r="CW163" s="472"/>
      <c r="CX163" s="472"/>
      <c r="CY163" s="472"/>
      <c r="CZ163" s="472"/>
      <c r="DA163" s="472"/>
      <c r="DB163" s="472"/>
      <c r="DC163" s="472"/>
      <c r="DD163" s="472"/>
      <c r="DE163" s="472"/>
      <c r="DF163" s="472"/>
      <c r="DG163" s="472"/>
      <c r="DH163" s="472"/>
      <c r="DI163" s="472"/>
      <c r="DJ163" s="472"/>
      <c r="DK163" s="472"/>
      <c r="DL163" s="472"/>
      <c r="DM163" s="472"/>
      <c r="DN163" s="472"/>
      <c r="DO163" s="472"/>
      <c r="DP163" s="472"/>
      <c r="DQ163" s="472"/>
      <c r="DR163" s="472"/>
      <c r="DS163" s="472"/>
      <c r="DT163" s="472"/>
      <c r="DU163" s="472"/>
      <c r="DV163" s="472"/>
      <c r="DW163" s="472"/>
      <c r="DX163" s="472"/>
      <c r="DY163" s="472"/>
      <c r="DZ163" s="472"/>
      <c r="EA163" s="472"/>
      <c r="EB163" s="472"/>
      <c r="EC163" s="472"/>
      <c r="ED163" s="472"/>
      <c r="EE163" s="472"/>
      <c r="EF163" s="472"/>
      <c r="EG163" s="472"/>
      <c r="EH163" s="472"/>
      <c r="EI163" s="472"/>
      <c r="EJ163" s="472"/>
      <c r="EK163" s="472"/>
      <c r="EL163" s="472"/>
      <c r="EM163" s="472"/>
      <c r="EN163" s="472"/>
      <c r="EO163" s="472"/>
      <c r="EP163" s="472"/>
      <c r="EQ163" s="472"/>
      <c r="ER163" s="472"/>
      <c r="ES163" s="472"/>
      <c r="ET163" s="472"/>
      <c r="EU163" s="472"/>
      <c r="EV163" s="472"/>
      <c r="EW163" s="472"/>
      <c r="EX163" s="472"/>
      <c r="EY163" s="472"/>
      <c r="EZ163" s="472"/>
      <c r="FA163" s="472"/>
      <c r="FB163" s="472"/>
      <c r="FC163" s="472"/>
      <c r="FD163" s="472"/>
      <c r="FE163" s="472"/>
      <c r="FF163" s="472"/>
      <c r="FG163" s="472"/>
      <c r="FH163" s="472"/>
      <c r="FI163" s="472"/>
      <c r="FJ163" s="472"/>
      <c r="FK163" s="472"/>
      <c r="FL163" s="472"/>
      <c r="FM163" s="472"/>
      <c r="FN163" s="472"/>
      <c r="FO163" s="472"/>
      <c r="FP163" s="472"/>
      <c r="FQ163" s="472"/>
      <c r="FR163" s="472"/>
      <c r="FS163" s="472"/>
      <c r="FT163" s="472"/>
      <c r="FU163" s="472"/>
      <c r="FV163" s="472"/>
      <c r="FW163" s="472"/>
      <c r="FX163" s="472"/>
      <c r="FY163" s="472"/>
      <c r="FZ163" s="472"/>
      <c r="GA163" s="472"/>
      <c r="GB163" s="472"/>
      <c r="GC163" s="472"/>
      <c r="GD163" s="472"/>
      <c r="GE163" s="472"/>
      <c r="GF163" s="472"/>
      <c r="GG163" s="472"/>
      <c r="GH163" s="472"/>
      <c r="GI163" s="472"/>
      <c r="GJ163" s="472"/>
      <c r="GK163" s="472"/>
      <c r="GL163" s="472"/>
      <c r="GM163" s="472"/>
      <c r="GN163" s="472"/>
      <c r="GO163" s="472"/>
      <c r="GP163" s="472"/>
      <c r="GQ163" s="472"/>
      <c r="GR163" s="472"/>
      <c r="GS163" s="472"/>
      <c r="GT163" s="472"/>
      <c r="GU163" s="472"/>
      <c r="GV163" s="472"/>
      <c r="GW163" s="472"/>
      <c r="GX163" s="472"/>
      <c r="GY163" s="472"/>
      <c r="GZ163" s="472"/>
      <c r="HA163" s="472"/>
      <c r="HB163" s="472"/>
      <c r="HC163" s="472"/>
      <c r="HD163" s="472"/>
      <c r="HE163" s="472"/>
      <c r="HF163" s="472"/>
      <c r="HG163" s="472"/>
      <c r="HH163" s="472"/>
      <c r="HI163" s="472"/>
      <c r="HJ163" s="472"/>
      <c r="HK163" s="472"/>
      <c r="HL163" s="472"/>
      <c r="HM163" s="472"/>
      <c r="HN163" s="472"/>
      <c r="HO163" s="472"/>
      <c r="HP163" s="472"/>
      <c r="HQ163" s="472"/>
      <c r="HR163" s="472"/>
      <c r="HS163" s="472"/>
      <c r="HT163" s="472"/>
      <c r="HU163" s="472"/>
      <c r="HV163" s="472"/>
      <c r="HW163" s="472"/>
      <c r="HX163" s="472"/>
      <c r="HY163" s="472"/>
      <c r="HZ163" s="472"/>
      <c r="IA163" s="472"/>
      <c r="IB163" s="472"/>
      <c r="IC163" s="472"/>
      <c r="ID163" s="472"/>
    </row>
    <row r="164" spans="1:238" x14ac:dyDescent="0.3">
      <c r="A164" s="296" t="s">
        <v>1219</v>
      </c>
      <c r="B164" s="614">
        <v>1</v>
      </c>
      <c r="C164" s="614">
        <v>431</v>
      </c>
      <c r="D164" s="614">
        <v>5203</v>
      </c>
      <c r="E164" s="294">
        <f t="shared" si="38"/>
        <v>2227</v>
      </c>
      <c r="F164" s="294">
        <v>0</v>
      </c>
      <c r="G164" s="294">
        <v>0</v>
      </c>
      <c r="H164" s="294"/>
      <c r="I164" s="294">
        <v>0</v>
      </c>
      <c r="J164" s="294">
        <v>2227</v>
      </c>
      <c r="K164" s="294">
        <v>0</v>
      </c>
      <c r="L164" s="294">
        <v>0</v>
      </c>
      <c r="M164" s="294">
        <v>0</v>
      </c>
      <c r="N164" s="472"/>
      <c r="O164" s="472"/>
      <c r="P164" s="472"/>
      <c r="Q164" s="472"/>
      <c r="R164" s="472"/>
      <c r="S164" s="472"/>
      <c r="T164" s="472"/>
      <c r="U164" s="472"/>
      <c r="V164" s="472"/>
      <c r="W164" s="472"/>
      <c r="X164" s="472"/>
      <c r="Y164" s="472"/>
      <c r="Z164" s="472"/>
      <c r="AA164" s="472"/>
      <c r="AB164" s="472"/>
      <c r="AC164" s="472"/>
      <c r="AD164" s="472"/>
      <c r="AE164" s="472"/>
      <c r="AF164" s="472"/>
      <c r="AG164" s="472"/>
      <c r="AH164" s="472"/>
      <c r="AI164" s="472"/>
      <c r="AJ164" s="472"/>
      <c r="AK164" s="472"/>
      <c r="AL164" s="472"/>
      <c r="AM164" s="472"/>
      <c r="AN164" s="472"/>
      <c r="AO164" s="472"/>
      <c r="AP164" s="472"/>
      <c r="AQ164" s="472"/>
      <c r="AR164" s="472"/>
      <c r="AS164" s="472"/>
      <c r="AT164" s="472"/>
      <c r="AU164" s="472"/>
      <c r="AV164" s="472"/>
      <c r="AW164" s="472"/>
      <c r="AX164" s="472"/>
      <c r="AY164" s="472"/>
      <c r="AZ164" s="472"/>
      <c r="BA164" s="472"/>
      <c r="BB164" s="472"/>
      <c r="BC164" s="472"/>
      <c r="BD164" s="472"/>
      <c r="BE164" s="472"/>
      <c r="BF164" s="472"/>
      <c r="BG164" s="472"/>
      <c r="BH164" s="472"/>
      <c r="BI164" s="472"/>
      <c r="BJ164" s="472"/>
      <c r="BK164" s="472"/>
      <c r="BL164" s="472"/>
      <c r="BM164" s="472"/>
      <c r="BN164" s="472"/>
      <c r="BO164" s="472"/>
      <c r="BP164" s="472"/>
      <c r="BQ164" s="472"/>
      <c r="BR164" s="472"/>
      <c r="BS164" s="472"/>
      <c r="BT164" s="472"/>
      <c r="BU164" s="472"/>
      <c r="BV164" s="472"/>
      <c r="BW164" s="472"/>
      <c r="BX164" s="472"/>
      <c r="BY164" s="472"/>
      <c r="BZ164" s="472"/>
      <c r="CA164" s="472"/>
      <c r="CB164" s="472"/>
      <c r="CC164" s="472"/>
      <c r="CD164" s="472"/>
      <c r="CE164" s="472"/>
      <c r="CF164" s="472"/>
      <c r="CG164" s="472"/>
      <c r="CH164" s="472"/>
      <c r="CI164" s="472"/>
      <c r="CJ164" s="472"/>
      <c r="CK164" s="472"/>
      <c r="CL164" s="472"/>
      <c r="CM164" s="472"/>
      <c r="CN164" s="472"/>
      <c r="CO164" s="472"/>
      <c r="CP164" s="472"/>
      <c r="CQ164" s="472"/>
      <c r="CR164" s="472"/>
      <c r="CS164" s="472"/>
      <c r="CT164" s="472"/>
      <c r="CU164" s="472"/>
      <c r="CV164" s="472"/>
      <c r="CW164" s="472"/>
      <c r="CX164" s="472"/>
      <c r="CY164" s="472"/>
      <c r="CZ164" s="472"/>
      <c r="DA164" s="472"/>
      <c r="DB164" s="472"/>
      <c r="DC164" s="472"/>
      <c r="DD164" s="472"/>
      <c r="DE164" s="472"/>
      <c r="DF164" s="472"/>
      <c r="DG164" s="472"/>
      <c r="DH164" s="472"/>
      <c r="DI164" s="472"/>
      <c r="DJ164" s="472"/>
      <c r="DK164" s="472"/>
      <c r="DL164" s="472"/>
      <c r="DM164" s="472"/>
      <c r="DN164" s="472"/>
      <c r="DO164" s="472"/>
      <c r="DP164" s="472"/>
      <c r="DQ164" s="472"/>
      <c r="DR164" s="472"/>
      <c r="DS164" s="472"/>
      <c r="DT164" s="472"/>
      <c r="DU164" s="472"/>
      <c r="DV164" s="472"/>
      <c r="DW164" s="472"/>
      <c r="DX164" s="472"/>
      <c r="DY164" s="472"/>
      <c r="DZ164" s="472"/>
      <c r="EA164" s="472"/>
      <c r="EB164" s="472"/>
      <c r="EC164" s="472"/>
      <c r="ED164" s="472"/>
      <c r="EE164" s="472"/>
      <c r="EF164" s="472"/>
      <c r="EG164" s="472"/>
      <c r="EH164" s="472"/>
      <c r="EI164" s="472"/>
      <c r="EJ164" s="472"/>
      <c r="EK164" s="472"/>
      <c r="EL164" s="472"/>
      <c r="EM164" s="472"/>
      <c r="EN164" s="472"/>
      <c r="EO164" s="472"/>
      <c r="EP164" s="472"/>
      <c r="EQ164" s="472"/>
      <c r="ER164" s="472"/>
      <c r="ES164" s="472"/>
      <c r="ET164" s="472"/>
      <c r="EU164" s="472"/>
      <c r="EV164" s="472"/>
      <c r="EW164" s="472"/>
      <c r="EX164" s="472"/>
      <c r="EY164" s="472"/>
      <c r="EZ164" s="472"/>
      <c r="FA164" s="472"/>
      <c r="FB164" s="472"/>
      <c r="FC164" s="472"/>
      <c r="FD164" s="472"/>
      <c r="FE164" s="472"/>
      <c r="FF164" s="472"/>
      <c r="FG164" s="472"/>
      <c r="FH164" s="472"/>
      <c r="FI164" s="472"/>
      <c r="FJ164" s="472"/>
      <c r="FK164" s="472"/>
      <c r="FL164" s="472"/>
      <c r="FM164" s="472"/>
      <c r="FN164" s="472"/>
      <c r="FO164" s="472"/>
      <c r="FP164" s="472"/>
      <c r="FQ164" s="472"/>
      <c r="FR164" s="472"/>
      <c r="FS164" s="472"/>
      <c r="FT164" s="472"/>
      <c r="FU164" s="472"/>
      <c r="FV164" s="472"/>
      <c r="FW164" s="472"/>
      <c r="FX164" s="472"/>
      <c r="FY164" s="472"/>
      <c r="FZ164" s="472"/>
      <c r="GA164" s="472"/>
      <c r="GB164" s="472"/>
      <c r="GC164" s="472"/>
      <c r="GD164" s="472"/>
      <c r="GE164" s="472"/>
      <c r="GF164" s="472"/>
      <c r="GG164" s="472"/>
      <c r="GH164" s="472"/>
      <c r="GI164" s="472"/>
      <c r="GJ164" s="472"/>
      <c r="GK164" s="472"/>
      <c r="GL164" s="472"/>
      <c r="GM164" s="472"/>
      <c r="GN164" s="472"/>
      <c r="GO164" s="472"/>
      <c r="GP164" s="472"/>
      <c r="GQ164" s="472"/>
      <c r="GR164" s="472"/>
      <c r="GS164" s="472"/>
      <c r="GT164" s="472"/>
      <c r="GU164" s="472"/>
      <c r="GV164" s="472"/>
      <c r="GW164" s="472"/>
      <c r="GX164" s="472"/>
      <c r="GY164" s="472"/>
      <c r="GZ164" s="472"/>
      <c r="HA164" s="472"/>
      <c r="HB164" s="472"/>
      <c r="HC164" s="472"/>
      <c r="HD164" s="472"/>
      <c r="HE164" s="472"/>
      <c r="HF164" s="472"/>
      <c r="HG164" s="472"/>
      <c r="HH164" s="472"/>
      <c r="HI164" s="472"/>
      <c r="HJ164" s="472"/>
      <c r="HK164" s="472"/>
      <c r="HL164" s="472"/>
      <c r="HM164" s="472"/>
      <c r="HN164" s="472"/>
      <c r="HO164" s="472"/>
      <c r="HP164" s="472"/>
      <c r="HQ164" s="472"/>
      <c r="HR164" s="472"/>
      <c r="HS164" s="472"/>
      <c r="HT164" s="472"/>
      <c r="HU164" s="472"/>
      <c r="HV164" s="472"/>
      <c r="HW164" s="472"/>
      <c r="HX164" s="472"/>
      <c r="HY164" s="472"/>
      <c r="HZ164" s="472"/>
      <c r="IA164" s="472"/>
      <c r="IB164" s="472"/>
      <c r="IC164" s="472"/>
      <c r="ID164" s="472"/>
    </row>
    <row r="165" spans="1:238" x14ac:dyDescent="0.3">
      <c r="A165" s="397" t="s">
        <v>1216</v>
      </c>
      <c r="B165" s="611"/>
      <c r="C165" s="611"/>
      <c r="D165" s="611"/>
      <c r="E165" s="291">
        <f t="shared" si="38"/>
        <v>73151</v>
      </c>
      <c r="F165" s="291">
        <f>SUM(F166:F172)</f>
        <v>0</v>
      </c>
      <c r="G165" s="291">
        <f t="shared" ref="G165:M165" si="45">SUM(G166:G172)</f>
        <v>0</v>
      </c>
      <c r="H165" s="291">
        <f t="shared" si="45"/>
        <v>0</v>
      </c>
      <c r="I165" s="291">
        <f t="shared" si="45"/>
        <v>0</v>
      </c>
      <c r="J165" s="291">
        <f t="shared" si="45"/>
        <v>73151</v>
      </c>
      <c r="K165" s="291">
        <f t="shared" si="45"/>
        <v>0</v>
      </c>
      <c r="L165" s="291">
        <f t="shared" si="45"/>
        <v>0</v>
      </c>
      <c r="M165" s="291">
        <f t="shared" si="45"/>
        <v>0</v>
      </c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472"/>
      <c r="FQ165" s="472"/>
      <c r="FR165" s="472"/>
      <c r="FS165" s="472"/>
      <c r="FT165" s="472"/>
      <c r="FU165" s="472"/>
      <c r="FV165" s="472"/>
      <c r="FW165" s="472"/>
      <c r="FX165" s="472"/>
      <c r="FY165" s="472"/>
      <c r="FZ165" s="472"/>
      <c r="GA165" s="472"/>
      <c r="GB165" s="472"/>
      <c r="GC165" s="472"/>
      <c r="GD165" s="472"/>
      <c r="GE165" s="472"/>
      <c r="GF165" s="472"/>
      <c r="GG165" s="472"/>
      <c r="GH165" s="472"/>
      <c r="GI165" s="472"/>
      <c r="GJ165" s="472"/>
      <c r="GK165" s="472"/>
      <c r="GL165" s="472"/>
      <c r="GM165" s="472"/>
      <c r="GN165" s="472"/>
      <c r="GO165" s="472"/>
      <c r="GP165" s="472"/>
      <c r="GQ165" s="472"/>
      <c r="GR165" s="472"/>
      <c r="GS165" s="472"/>
      <c r="GT165" s="472"/>
      <c r="GU165" s="472"/>
      <c r="GV165" s="472"/>
      <c r="GW165" s="472"/>
      <c r="GX165" s="472"/>
      <c r="GY165" s="472"/>
      <c r="GZ165" s="472"/>
      <c r="HA165" s="472"/>
      <c r="HB165" s="472"/>
      <c r="HC165" s="472"/>
      <c r="HD165" s="472"/>
      <c r="HE165" s="472"/>
      <c r="HF165" s="472"/>
      <c r="HG165" s="472"/>
      <c r="HH165" s="472"/>
      <c r="HI165" s="472"/>
      <c r="HJ165" s="472"/>
      <c r="HK165" s="472"/>
      <c r="HL165" s="472"/>
      <c r="HM165" s="472"/>
      <c r="HN165" s="472"/>
      <c r="HO165" s="472"/>
      <c r="HP165" s="472"/>
      <c r="HQ165" s="472"/>
      <c r="HR165" s="472"/>
      <c r="HS165" s="472"/>
      <c r="HT165" s="472"/>
      <c r="HU165" s="472"/>
      <c r="HV165" s="472"/>
      <c r="HW165" s="472"/>
      <c r="HX165" s="472"/>
      <c r="HY165" s="472"/>
      <c r="HZ165" s="472"/>
      <c r="IA165" s="472"/>
      <c r="IB165" s="472"/>
      <c r="IC165" s="472"/>
      <c r="ID165" s="472"/>
    </row>
    <row r="166" spans="1:238" x14ac:dyDescent="0.3">
      <c r="A166" s="296" t="s">
        <v>1220</v>
      </c>
      <c r="B166" s="612">
        <v>1</v>
      </c>
      <c r="C166" s="612">
        <v>431</v>
      </c>
      <c r="D166" s="612">
        <v>5205</v>
      </c>
      <c r="E166" s="294">
        <f t="shared" si="38"/>
        <v>5848</v>
      </c>
      <c r="F166" s="294">
        <v>0</v>
      </c>
      <c r="G166" s="294">
        <v>0</v>
      </c>
      <c r="H166" s="294"/>
      <c r="I166" s="294">
        <v>0</v>
      </c>
      <c r="J166" s="294">
        <v>5848</v>
      </c>
      <c r="K166" s="294">
        <v>0</v>
      </c>
      <c r="L166" s="294">
        <v>0</v>
      </c>
      <c r="M166" s="294">
        <v>0</v>
      </c>
      <c r="N166" s="472"/>
      <c r="O166" s="472"/>
      <c r="P166" s="472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  <c r="AA166" s="472"/>
      <c r="AB166" s="472"/>
      <c r="AC166" s="472"/>
      <c r="AD166" s="472"/>
      <c r="AE166" s="472"/>
      <c r="AF166" s="472"/>
      <c r="AG166" s="472"/>
      <c r="AH166" s="472"/>
      <c r="AI166" s="472"/>
      <c r="AJ166" s="472"/>
      <c r="AK166" s="472"/>
      <c r="AL166" s="472"/>
      <c r="AM166" s="472"/>
      <c r="AN166" s="472"/>
      <c r="AO166" s="472"/>
      <c r="AP166" s="472"/>
      <c r="AQ166" s="472"/>
      <c r="AR166" s="472"/>
      <c r="AS166" s="472"/>
      <c r="AT166" s="472"/>
      <c r="AU166" s="472"/>
      <c r="AV166" s="472"/>
      <c r="AW166" s="472"/>
      <c r="AX166" s="472"/>
      <c r="AY166" s="472"/>
      <c r="AZ166" s="472"/>
      <c r="BA166" s="472"/>
      <c r="BB166" s="472"/>
      <c r="BC166" s="472"/>
      <c r="BD166" s="472"/>
      <c r="BE166" s="472"/>
      <c r="BF166" s="472"/>
      <c r="BG166" s="472"/>
      <c r="BH166" s="472"/>
      <c r="BI166" s="472"/>
      <c r="BJ166" s="472"/>
      <c r="BK166" s="472"/>
      <c r="BL166" s="472"/>
      <c r="BM166" s="472"/>
      <c r="BN166" s="472"/>
      <c r="BO166" s="472"/>
      <c r="BP166" s="472"/>
      <c r="BQ166" s="472"/>
      <c r="BR166" s="472"/>
      <c r="BS166" s="472"/>
      <c r="BT166" s="472"/>
      <c r="BU166" s="472"/>
      <c r="BV166" s="472"/>
      <c r="BW166" s="472"/>
      <c r="BX166" s="472"/>
      <c r="BY166" s="472"/>
      <c r="BZ166" s="472"/>
      <c r="CA166" s="472"/>
      <c r="CB166" s="472"/>
      <c r="CC166" s="472"/>
      <c r="CD166" s="472"/>
      <c r="CE166" s="472"/>
      <c r="CF166" s="472"/>
      <c r="CG166" s="472"/>
      <c r="CH166" s="472"/>
      <c r="CI166" s="472"/>
      <c r="CJ166" s="472"/>
      <c r="CK166" s="472"/>
      <c r="CL166" s="472"/>
      <c r="CM166" s="472"/>
      <c r="CN166" s="472"/>
      <c r="CO166" s="472"/>
      <c r="CP166" s="472"/>
      <c r="CQ166" s="472"/>
      <c r="CR166" s="472"/>
      <c r="CS166" s="472"/>
      <c r="CT166" s="472"/>
      <c r="CU166" s="472"/>
      <c r="CV166" s="472"/>
      <c r="CW166" s="472"/>
      <c r="CX166" s="472"/>
      <c r="CY166" s="472"/>
      <c r="CZ166" s="472"/>
      <c r="DA166" s="472"/>
      <c r="DB166" s="472"/>
      <c r="DC166" s="472"/>
      <c r="DD166" s="472"/>
      <c r="DE166" s="472"/>
      <c r="DF166" s="472"/>
      <c r="DG166" s="472"/>
      <c r="DH166" s="472"/>
      <c r="DI166" s="472"/>
      <c r="DJ166" s="472"/>
      <c r="DK166" s="472"/>
      <c r="DL166" s="472"/>
      <c r="DM166" s="472"/>
      <c r="DN166" s="472"/>
      <c r="DO166" s="472"/>
      <c r="DP166" s="472"/>
      <c r="DQ166" s="472"/>
      <c r="DR166" s="472"/>
      <c r="DS166" s="472"/>
      <c r="DT166" s="472"/>
      <c r="DU166" s="472"/>
      <c r="DV166" s="472"/>
      <c r="DW166" s="472"/>
      <c r="DX166" s="472"/>
      <c r="DY166" s="472"/>
      <c r="DZ166" s="472"/>
      <c r="EA166" s="472"/>
      <c r="EB166" s="472"/>
      <c r="EC166" s="472"/>
      <c r="ED166" s="472"/>
      <c r="EE166" s="472"/>
      <c r="EF166" s="472"/>
      <c r="EG166" s="472"/>
      <c r="EH166" s="472"/>
      <c r="EI166" s="472"/>
      <c r="EJ166" s="472"/>
      <c r="EK166" s="472"/>
      <c r="EL166" s="472"/>
      <c r="EM166" s="472"/>
      <c r="EN166" s="472"/>
      <c r="EO166" s="472"/>
      <c r="EP166" s="472"/>
      <c r="EQ166" s="472"/>
      <c r="ER166" s="472"/>
      <c r="ES166" s="472"/>
      <c r="ET166" s="472"/>
      <c r="EU166" s="472"/>
      <c r="EV166" s="472"/>
      <c r="EW166" s="472"/>
      <c r="EX166" s="472"/>
      <c r="EY166" s="472"/>
      <c r="EZ166" s="472"/>
      <c r="FA166" s="472"/>
      <c r="FB166" s="472"/>
      <c r="FC166" s="472"/>
      <c r="FD166" s="472"/>
      <c r="FE166" s="472"/>
      <c r="FF166" s="472"/>
      <c r="FG166" s="472"/>
      <c r="FH166" s="472"/>
      <c r="FI166" s="472"/>
      <c r="FJ166" s="472"/>
      <c r="FK166" s="472"/>
      <c r="FL166" s="472"/>
      <c r="FM166" s="472"/>
      <c r="FN166" s="472"/>
      <c r="FO166" s="472"/>
      <c r="FP166" s="472"/>
      <c r="FQ166" s="472"/>
      <c r="FR166" s="472"/>
      <c r="FS166" s="472"/>
      <c r="FT166" s="472"/>
      <c r="FU166" s="472"/>
      <c r="FV166" s="472"/>
      <c r="FW166" s="472"/>
      <c r="FX166" s="472"/>
      <c r="FY166" s="472"/>
      <c r="FZ166" s="472"/>
      <c r="GA166" s="472"/>
      <c r="GB166" s="472"/>
      <c r="GC166" s="472"/>
      <c r="GD166" s="472"/>
      <c r="GE166" s="472"/>
      <c r="GF166" s="472"/>
      <c r="GG166" s="472"/>
      <c r="GH166" s="472"/>
      <c r="GI166" s="472"/>
      <c r="GJ166" s="472"/>
      <c r="GK166" s="472"/>
      <c r="GL166" s="472"/>
      <c r="GM166" s="472"/>
      <c r="GN166" s="472"/>
      <c r="GO166" s="472"/>
      <c r="GP166" s="472"/>
      <c r="GQ166" s="472"/>
      <c r="GR166" s="472"/>
      <c r="GS166" s="472"/>
      <c r="GT166" s="472"/>
      <c r="GU166" s="472"/>
      <c r="GV166" s="472"/>
      <c r="GW166" s="472"/>
      <c r="GX166" s="472"/>
      <c r="GY166" s="472"/>
      <c r="GZ166" s="472"/>
      <c r="HA166" s="472"/>
      <c r="HB166" s="472"/>
      <c r="HC166" s="472"/>
      <c r="HD166" s="472"/>
      <c r="HE166" s="472"/>
      <c r="HF166" s="472"/>
      <c r="HG166" s="472"/>
      <c r="HH166" s="472"/>
      <c r="HI166" s="472"/>
      <c r="HJ166" s="472"/>
      <c r="HK166" s="472"/>
      <c r="HL166" s="472"/>
      <c r="HM166" s="472"/>
      <c r="HN166" s="472"/>
      <c r="HO166" s="472"/>
      <c r="HP166" s="472"/>
      <c r="HQ166" s="472"/>
      <c r="HR166" s="472"/>
      <c r="HS166" s="472"/>
      <c r="HT166" s="472"/>
      <c r="HU166" s="472"/>
      <c r="HV166" s="472"/>
      <c r="HW166" s="472"/>
      <c r="HX166" s="472"/>
      <c r="HY166" s="472"/>
      <c r="HZ166" s="472"/>
      <c r="IA166" s="472"/>
      <c r="IB166" s="472"/>
      <c r="IC166" s="472"/>
      <c r="ID166" s="472"/>
    </row>
    <row r="167" spans="1:238" ht="31.2" x14ac:dyDescent="0.3">
      <c r="A167" s="296" t="s">
        <v>1458</v>
      </c>
      <c r="B167" s="612">
        <v>1</v>
      </c>
      <c r="C167" s="612">
        <v>431</v>
      </c>
      <c r="D167" s="612">
        <v>5205</v>
      </c>
      <c r="E167" s="294">
        <f t="shared" si="38"/>
        <v>6065</v>
      </c>
      <c r="F167" s="294">
        <v>0</v>
      </c>
      <c r="G167" s="294">
        <v>0</v>
      </c>
      <c r="H167" s="294"/>
      <c r="I167" s="294">
        <v>0</v>
      </c>
      <c r="J167" s="294">
        <v>6065</v>
      </c>
      <c r="K167" s="294">
        <v>0</v>
      </c>
      <c r="L167" s="294">
        <v>0</v>
      </c>
      <c r="M167" s="294">
        <v>0</v>
      </c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  <c r="AA167" s="472"/>
      <c r="AB167" s="472"/>
      <c r="AC167" s="472"/>
      <c r="AD167" s="472"/>
      <c r="AE167" s="472"/>
      <c r="AF167" s="472"/>
      <c r="AG167" s="472"/>
      <c r="AH167" s="472"/>
      <c r="AI167" s="472"/>
      <c r="AJ167" s="472"/>
      <c r="AK167" s="472"/>
      <c r="AL167" s="472"/>
      <c r="AM167" s="472"/>
      <c r="AN167" s="472"/>
      <c r="AO167" s="472"/>
      <c r="AP167" s="472"/>
      <c r="AQ167" s="472"/>
      <c r="AR167" s="472"/>
      <c r="AS167" s="472"/>
      <c r="AT167" s="472"/>
      <c r="AU167" s="472"/>
      <c r="AV167" s="472"/>
      <c r="AW167" s="472"/>
      <c r="AX167" s="472"/>
      <c r="AY167" s="472"/>
      <c r="AZ167" s="472"/>
      <c r="BA167" s="472"/>
      <c r="BB167" s="472"/>
      <c r="BC167" s="472"/>
      <c r="BD167" s="472"/>
      <c r="BE167" s="472"/>
      <c r="BF167" s="472"/>
      <c r="BG167" s="472"/>
      <c r="BH167" s="472"/>
      <c r="BI167" s="472"/>
      <c r="BJ167" s="472"/>
      <c r="BK167" s="472"/>
      <c r="BL167" s="472"/>
      <c r="BM167" s="472"/>
      <c r="BN167" s="472"/>
      <c r="BO167" s="472"/>
      <c r="BP167" s="472"/>
      <c r="BQ167" s="472"/>
      <c r="BR167" s="472"/>
      <c r="BS167" s="472"/>
      <c r="BT167" s="472"/>
      <c r="BU167" s="472"/>
      <c r="BV167" s="472"/>
      <c r="BW167" s="472"/>
      <c r="BX167" s="472"/>
      <c r="BY167" s="472"/>
      <c r="BZ167" s="472"/>
      <c r="CA167" s="472"/>
      <c r="CB167" s="472"/>
      <c r="CC167" s="472"/>
      <c r="CD167" s="472"/>
      <c r="CE167" s="472"/>
      <c r="CF167" s="472"/>
      <c r="CG167" s="472"/>
      <c r="CH167" s="472"/>
      <c r="CI167" s="472"/>
      <c r="CJ167" s="472"/>
      <c r="CK167" s="472"/>
      <c r="CL167" s="472"/>
      <c r="CM167" s="472"/>
      <c r="CN167" s="472"/>
      <c r="CO167" s="472"/>
      <c r="CP167" s="472"/>
      <c r="CQ167" s="472"/>
      <c r="CR167" s="472"/>
      <c r="CS167" s="472"/>
      <c r="CT167" s="472"/>
      <c r="CU167" s="472"/>
      <c r="CV167" s="472"/>
      <c r="CW167" s="472"/>
      <c r="CX167" s="472"/>
      <c r="CY167" s="472"/>
      <c r="CZ167" s="472"/>
      <c r="DA167" s="472"/>
      <c r="DB167" s="472"/>
      <c r="DC167" s="472"/>
      <c r="DD167" s="472"/>
      <c r="DE167" s="472"/>
      <c r="DF167" s="472"/>
      <c r="DG167" s="472"/>
      <c r="DH167" s="472"/>
      <c r="DI167" s="472"/>
      <c r="DJ167" s="472"/>
      <c r="DK167" s="472"/>
      <c r="DL167" s="472"/>
      <c r="DM167" s="472"/>
      <c r="DN167" s="472"/>
      <c r="DO167" s="472"/>
      <c r="DP167" s="472"/>
      <c r="DQ167" s="472"/>
      <c r="DR167" s="472"/>
      <c r="DS167" s="472"/>
      <c r="DT167" s="472"/>
      <c r="DU167" s="472"/>
      <c r="DV167" s="472"/>
      <c r="DW167" s="472"/>
      <c r="DX167" s="472"/>
      <c r="DY167" s="472"/>
      <c r="DZ167" s="472"/>
      <c r="EA167" s="472"/>
      <c r="EB167" s="472"/>
      <c r="EC167" s="472"/>
      <c r="ED167" s="472"/>
      <c r="EE167" s="472"/>
      <c r="EF167" s="472"/>
      <c r="EG167" s="472"/>
      <c r="EH167" s="472"/>
      <c r="EI167" s="472"/>
      <c r="EJ167" s="472"/>
      <c r="EK167" s="472"/>
      <c r="EL167" s="472"/>
      <c r="EM167" s="472"/>
      <c r="EN167" s="472"/>
      <c r="EO167" s="472"/>
      <c r="EP167" s="472"/>
      <c r="EQ167" s="472"/>
      <c r="ER167" s="472"/>
      <c r="ES167" s="472"/>
      <c r="ET167" s="472"/>
      <c r="EU167" s="472"/>
      <c r="EV167" s="472"/>
      <c r="EW167" s="472"/>
      <c r="EX167" s="472"/>
      <c r="EY167" s="472"/>
      <c r="EZ167" s="472"/>
      <c r="FA167" s="472"/>
      <c r="FB167" s="472"/>
      <c r="FC167" s="472"/>
      <c r="FD167" s="472"/>
      <c r="FE167" s="472"/>
      <c r="FF167" s="472"/>
      <c r="FG167" s="472"/>
      <c r="FH167" s="472"/>
      <c r="FI167" s="472"/>
      <c r="FJ167" s="472"/>
      <c r="FK167" s="472"/>
      <c r="FL167" s="472"/>
      <c r="FM167" s="472"/>
      <c r="FN167" s="472"/>
      <c r="FO167" s="472"/>
      <c r="FP167" s="472"/>
      <c r="FQ167" s="472"/>
      <c r="FR167" s="472"/>
      <c r="FS167" s="472"/>
      <c r="FT167" s="472"/>
      <c r="FU167" s="472"/>
      <c r="FV167" s="472"/>
      <c r="FW167" s="472"/>
      <c r="FX167" s="472"/>
      <c r="FY167" s="472"/>
      <c r="FZ167" s="472"/>
      <c r="GA167" s="472"/>
      <c r="GB167" s="472"/>
      <c r="GC167" s="472"/>
      <c r="GD167" s="472"/>
      <c r="GE167" s="472"/>
      <c r="GF167" s="472"/>
      <c r="GG167" s="472"/>
      <c r="GH167" s="472"/>
      <c r="GI167" s="472"/>
      <c r="GJ167" s="472"/>
      <c r="GK167" s="472"/>
      <c r="GL167" s="472"/>
      <c r="GM167" s="472"/>
      <c r="GN167" s="472"/>
      <c r="GO167" s="472"/>
      <c r="GP167" s="472"/>
      <c r="GQ167" s="472"/>
      <c r="GR167" s="472"/>
      <c r="GS167" s="472"/>
      <c r="GT167" s="472"/>
      <c r="GU167" s="472"/>
      <c r="GV167" s="472"/>
      <c r="GW167" s="472"/>
      <c r="GX167" s="472"/>
      <c r="GY167" s="472"/>
      <c r="GZ167" s="472"/>
      <c r="HA167" s="472"/>
      <c r="HB167" s="472"/>
      <c r="HC167" s="472"/>
      <c r="HD167" s="472"/>
      <c r="HE167" s="472"/>
      <c r="HF167" s="472"/>
      <c r="HG167" s="472"/>
      <c r="HH167" s="472"/>
      <c r="HI167" s="472"/>
      <c r="HJ167" s="472"/>
      <c r="HK167" s="472"/>
      <c r="HL167" s="472"/>
      <c r="HM167" s="472"/>
      <c r="HN167" s="472"/>
      <c r="HO167" s="472"/>
      <c r="HP167" s="472"/>
      <c r="HQ167" s="472"/>
      <c r="HR167" s="472"/>
      <c r="HS167" s="472"/>
      <c r="HT167" s="472"/>
      <c r="HU167" s="472"/>
      <c r="HV167" s="472"/>
      <c r="HW167" s="472"/>
      <c r="HX167" s="472"/>
      <c r="HY167" s="472"/>
      <c r="HZ167" s="472"/>
      <c r="IA167" s="472"/>
      <c r="IB167" s="472"/>
      <c r="IC167" s="472"/>
      <c r="ID167" s="472"/>
    </row>
    <row r="168" spans="1:238" ht="31.2" x14ac:dyDescent="0.3">
      <c r="A168" s="296" t="s">
        <v>1459</v>
      </c>
      <c r="B168" s="612">
        <v>1</v>
      </c>
      <c r="C168" s="612">
        <v>431</v>
      </c>
      <c r="D168" s="612">
        <v>5205</v>
      </c>
      <c r="E168" s="294">
        <f t="shared" si="38"/>
        <v>8316</v>
      </c>
      <c r="F168" s="294">
        <v>0</v>
      </c>
      <c r="G168" s="294">
        <v>0</v>
      </c>
      <c r="H168" s="294"/>
      <c r="I168" s="294">
        <v>0</v>
      </c>
      <c r="J168" s="294">
        <f>1800+6516</f>
        <v>8316</v>
      </c>
      <c r="K168" s="294">
        <v>0</v>
      </c>
      <c r="L168" s="294">
        <v>0</v>
      </c>
      <c r="M168" s="294">
        <v>0</v>
      </c>
      <c r="N168" s="472"/>
      <c r="O168" s="472"/>
      <c r="P168" s="472"/>
      <c r="Q168" s="472"/>
      <c r="R168" s="472"/>
      <c r="S168" s="472"/>
      <c r="T168" s="472"/>
      <c r="U168" s="472"/>
      <c r="V168" s="472"/>
      <c r="W168" s="472"/>
      <c r="X168" s="472"/>
      <c r="Y168" s="472"/>
      <c r="Z168" s="472"/>
      <c r="AA168" s="472"/>
      <c r="AB168" s="472"/>
      <c r="AC168" s="472"/>
      <c r="AD168" s="472"/>
      <c r="AE168" s="472"/>
      <c r="AF168" s="472"/>
      <c r="AG168" s="472"/>
      <c r="AH168" s="472"/>
      <c r="AI168" s="472"/>
      <c r="AJ168" s="472"/>
      <c r="AK168" s="472"/>
      <c r="AL168" s="472"/>
      <c r="AM168" s="472"/>
      <c r="AN168" s="472"/>
      <c r="AO168" s="472"/>
      <c r="AP168" s="472"/>
      <c r="AQ168" s="472"/>
      <c r="AR168" s="472"/>
      <c r="AS168" s="472"/>
      <c r="AT168" s="472"/>
      <c r="AU168" s="472"/>
      <c r="AV168" s="472"/>
      <c r="AW168" s="472"/>
      <c r="AX168" s="472"/>
      <c r="AY168" s="472"/>
      <c r="AZ168" s="472"/>
      <c r="BA168" s="472"/>
      <c r="BB168" s="472"/>
      <c r="BC168" s="472"/>
      <c r="BD168" s="472"/>
      <c r="BE168" s="472"/>
      <c r="BF168" s="472"/>
      <c r="BG168" s="472"/>
      <c r="BH168" s="472"/>
      <c r="BI168" s="472"/>
      <c r="BJ168" s="472"/>
      <c r="BK168" s="472"/>
      <c r="BL168" s="472"/>
      <c r="BM168" s="472"/>
      <c r="BN168" s="472"/>
      <c r="BO168" s="472"/>
      <c r="BP168" s="472"/>
      <c r="BQ168" s="472"/>
      <c r="BR168" s="472"/>
      <c r="BS168" s="472"/>
      <c r="BT168" s="472"/>
      <c r="BU168" s="472"/>
      <c r="BV168" s="472"/>
      <c r="BW168" s="472"/>
      <c r="BX168" s="472"/>
      <c r="BY168" s="472"/>
      <c r="BZ168" s="472"/>
      <c r="CA168" s="472"/>
      <c r="CB168" s="472"/>
      <c r="CC168" s="472"/>
      <c r="CD168" s="472"/>
      <c r="CE168" s="472"/>
      <c r="CF168" s="472"/>
      <c r="CG168" s="472"/>
      <c r="CH168" s="472"/>
      <c r="CI168" s="472"/>
      <c r="CJ168" s="472"/>
      <c r="CK168" s="472"/>
      <c r="CL168" s="472"/>
      <c r="CM168" s="472"/>
      <c r="CN168" s="472"/>
      <c r="CO168" s="472"/>
      <c r="CP168" s="472"/>
      <c r="CQ168" s="472"/>
      <c r="CR168" s="472"/>
      <c r="CS168" s="472"/>
      <c r="CT168" s="472"/>
      <c r="CU168" s="472"/>
      <c r="CV168" s="472"/>
      <c r="CW168" s="472"/>
      <c r="CX168" s="472"/>
      <c r="CY168" s="472"/>
      <c r="CZ168" s="472"/>
      <c r="DA168" s="472"/>
      <c r="DB168" s="472"/>
      <c r="DC168" s="472"/>
      <c r="DD168" s="472"/>
      <c r="DE168" s="472"/>
      <c r="DF168" s="472"/>
      <c r="DG168" s="472"/>
      <c r="DH168" s="472"/>
      <c r="DI168" s="472"/>
      <c r="DJ168" s="472"/>
      <c r="DK168" s="472"/>
      <c r="DL168" s="472"/>
      <c r="DM168" s="472"/>
      <c r="DN168" s="472"/>
      <c r="DO168" s="472"/>
      <c r="DP168" s="472"/>
      <c r="DQ168" s="472"/>
      <c r="DR168" s="472"/>
      <c r="DS168" s="472"/>
      <c r="DT168" s="472"/>
      <c r="DU168" s="472"/>
      <c r="DV168" s="472"/>
      <c r="DW168" s="472"/>
      <c r="DX168" s="472"/>
      <c r="DY168" s="472"/>
      <c r="DZ168" s="472"/>
      <c r="EA168" s="472"/>
      <c r="EB168" s="472"/>
      <c r="EC168" s="472"/>
      <c r="ED168" s="472"/>
      <c r="EE168" s="472"/>
      <c r="EF168" s="472"/>
      <c r="EG168" s="472"/>
      <c r="EH168" s="472"/>
      <c r="EI168" s="472"/>
      <c r="EJ168" s="472"/>
      <c r="EK168" s="472"/>
      <c r="EL168" s="472"/>
      <c r="EM168" s="472"/>
      <c r="EN168" s="472"/>
      <c r="EO168" s="472"/>
      <c r="EP168" s="472"/>
      <c r="EQ168" s="472"/>
      <c r="ER168" s="472"/>
      <c r="ES168" s="472"/>
      <c r="ET168" s="472"/>
      <c r="EU168" s="472"/>
      <c r="EV168" s="472"/>
      <c r="EW168" s="472"/>
      <c r="EX168" s="472"/>
      <c r="EY168" s="472"/>
      <c r="EZ168" s="472"/>
      <c r="FA168" s="472"/>
      <c r="FB168" s="472"/>
      <c r="FC168" s="472"/>
      <c r="FD168" s="472"/>
      <c r="FE168" s="472"/>
      <c r="FF168" s="472"/>
      <c r="FG168" s="472"/>
      <c r="FH168" s="472"/>
      <c r="FI168" s="472"/>
      <c r="FJ168" s="472"/>
      <c r="FK168" s="472"/>
      <c r="FL168" s="472"/>
      <c r="FM168" s="472"/>
      <c r="FN168" s="472"/>
      <c r="FO168" s="472"/>
      <c r="FP168" s="472"/>
      <c r="FQ168" s="472"/>
      <c r="FR168" s="472"/>
      <c r="FS168" s="472"/>
      <c r="FT168" s="472"/>
      <c r="FU168" s="472"/>
      <c r="FV168" s="472"/>
      <c r="FW168" s="472"/>
      <c r="FX168" s="472"/>
      <c r="FY168" s="472"/>
      <c r="FZ168" s="472"/>
      <c r="GA168" s="472"/>
      <c r="GB168" s="472"/>
      <c r="GC168" s="472"/>
      <c r="GD168" s="472"/>
      <c r="GE168" s="472"/>
      <c r="GF168" s="472"/>
      <c r="GG168" s="472"/>
      <c r="GH168" s="472"/>
      <c r="GI168" s="472"/>
      <c r="GJ168" s="472"/>
      <c r="GK168" s="472"/>
      <c r="GL168" s="472"/>
      <c r="GM168" s="472"/>
      <c r="GN168" s="472"/>
      <c r="GO168" s="472"/>
      <c r="GP168" s="472"/>
      <c r="GQ168" s="472"/>
      <c r="GR168" s="472"/>
      <c r="GS168" s="472"/>
      <c r="GT168" s="472"/>
      <c r="GU168" s="472"/>
      <c r="GV168" s="472"/>
      <c r="GW168" s="472"/>
      <c r="GX168" s="472"/>
      <c r="GY168" s="472"/>
      <c r="GZ168" s="472"/>
      <c r="HA168" s="472"/>
      <c r="HB168" s="472"/>
      <c r="HC168" s="472"/>
      <c r="HD168" s="472"/>
      <c r="HE168" s="472"/>
      <c r="HF168" s="472"/>
      <c r="HG168" s="472"/>
      <c r="HH168" s="472"/>
      <c r="HI168" s="472"/>
      <c r="HJ168" s="472"/>
      <c r="HK168" s="472"/>
      <c r="HL168" s="472"/>
      <c r="HM168" s="472"/>
      <c r="HN168" s="472"/>
      <c r="HO168" s="472"/>
      <c r="HP168" s="472"/>
      <c r="HQ168" s="472"/>
      <c r="HR168" s="472"/>
      <c r="HS168" s="472"/>
      <c r="HT168" s="472"/>
      <c r="HU168" s="472"/>
      <c r="HV168" s="472"/>
      <c r="HW168" s="472"/>
      <c r="HX168" s="472"/>
      <c r="HY168" s="472"/>
      <c r="HZ168" s="472"/>
      <c r="IA168" s="472"/>
      <c r="IB168" s="472"/>
      <c r="IC168" s="472"/>
      <c r="ID168" s="472"/>
    </row>
    <row r="169" spans="1:238" ht="31.2" x14ac:dyDescent="0.3">
      <c r="A169" s="296" t="s">
        <v>1221</v>
      </c>
      <c r="B169" s="612">
        <v>1</v>
      </c>
      <c r="C169" s="612">
        <v>431</v>
      </c>
      <c r="D169" s="612">
        <v>5205</v>
      </c>
      <c r="E169" s="294">
        <f t="shared" si="38"/>
        <v>28316</v>
      </c>
      <c r="F169" s="294">
        <v>0</v>
      </c>
      <c r="G169" s="294">
        <v>0</v>
      </c>
      <c r="H169" s="294">
        <v>0</v>
      </c>
      <c r="I169" s="294">
        <v>0</v>
      </c>
      <c r="J169" s="294">
        <v>28316</v>
      </c>
      <c r="K169" s="294">
        <v>0</v>
      </c>
      <c r="L169" s="294">
        <v>0</v>
      </c>
      <c r="M169" s="294">
        <v>0</v>
      </c>
      <c r="N169" s="472"/>
      <c r="O169" s="472"/>
      <c r="P169" s="472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  <c r="AA169" s="472"/>
      <c r="AB169" s="472"/>
      <c r="AC169" s="472"/>
      <c r="AD169" s="472"/>
      <c r="AE169" s="472"/>
      <c r="AF169" s="472"/>
      <c r="AG169" s="472"/>
      <c r="AH169" s="472"/>
      <c r="AI169" s="472"/>
      <c r="AJ169" s="472"/>
      <c r="AK169" s="472"/>
      <c r="AL169" s="472"/>
      <c r="AM169" s="472"/>
      <c r="AN169" s="472"/>
      <c r="AO169" s="472"/>
      <c r="AP169" s="472"/>
      <c r="AQ169" s="472"/>
      <c r="AR169" s="472"/>
      <c r="AS169" s="472"/>
      <c r="AT169" s="472"/>
      <c r="AU169" s="472"/>
      <c r="AV169" s="472"/>
      <c r="AW169" s="472"/>
      <c r="AX169" s="472"/>
      <c r="AY169" s="472"/>
      <c r="AZ169" s="472"/>
      <c r="BA169" s="472"/>
      <c r="BB169" s="472"/>
      <c r="BC169" s="472"/>
      <c r="BD169" s="472"/>
      <c r="BE169" s="472"/>
      <c r="BF169" s="472"/>
      <c r="BG169" s="472"/>
      <c r="BH169" s="472"/>
      <c r="BI169" s="472"/>
      <c r="BJ169" s="472"/>
      <c r="BK169" s="472"/>
      <c r="BL169" s="472"/>
      <c r="BM169" s="472"/>
      <c r="BN169" s="472"/>
      <c r="BO169" s="472"/>
      <c r="BP169" s="472"/>
      <c r="BQ169" s="472"/>
      <c r="BR169" s="472"/>
      <c r="BS169" s="472"/>
      <c r="BT169" s="472"/>
      <c r="BU169" s="472"/>
      <c r="BV169" s="472"/>
      <c r="BW169" s="472"/>
      <c r="BX169" s="472"/>
      <c r="BY169" s="472"/>
      <c r="BZ169" s="472"/>
      <c r="CA169" s="472"/>
      <c r="CB169" s="472"/>
      <c r="CC169" s="472"/>
      <c r="CD169" s="472"/>
      <c r="CE169" s="472"/>
      <c r="CF169" s="472"/>
      <c r="CG169" s="472"/>
      <c r="CH169" s="472"/>
      <c r="CI169" s="472"/>
      <c r="CJ169" s="472"/>
      <c r="CK169" s="472"/>
      <c r="CL169" s="472"/>
      <c r="CM169" s="472"/>
      <c r="CN169" s="472"/>
      <c r="CO169" s="472"/>
      <c r="CP169" s="472"/>
      <c r="CQ169" s="472"/>
      <c r="CR169" s="472"/>
      <c r="CS169" s="472"/>
      <c r="CT169" s="472"/>
      <c r="CU169" s="472"/>
      <c r="CV169" s="472"/>
      <c r="CW169" s="472"/>
      <c r="CX169" s="472"/>
      <c r="CY169" s="472"/>
      <c r="CZ169" s="472"/>
      <c r="DA169" s="472"/>
      <c r="DB169" s="472"/>
      <c r="DC169" s="472"/>
      <c r="DD169" s="472"/>
      <c r="DE169" s="472"/>
      <c r="DF169" s="472"/>
      <c r="DG169" s="472"/>
      <c r="DH169" s="472"/>
      <c r="DI169" s="472"/>
      <c r="DJ169" s="472"/>
      <c r="DK169" s="472"/>
      <c r="DL169" s="472"/>
      <c r="DM169" s="472"/>
      <c r="DN169" s="472"/>
      <c r="DO169" s="472"/>
      <c r="DP169" s="472"/>
      <c r="DQ169" s="472"/>
      <c r="DR169" s="472"/>
      <c r="DS169" s="472"/>
      <c r="DT169" s="472"/>
      <c r="DU169" s="472"/>
      <c r="DV169" s="472"/>
      <c r="DW169" s="472"/>
      <c r="DX169" s="472"/>
      <c r="DY169" s="472"/>
      <c r="DZ169" s="472"/>
      <c r="EA169" s="472"/>
      <c r="EB169" s="472"/>
      <c r="EC169" s="472"/>
      <c r="ED169" s="472"/>
      <c r="EE169" s="472"/>
      <c r="EF169" s="472"/>
      <c r="EG169" s="472"/>
      <c r="EH169" s="472"/>
      <c r="EI169" s="472"/>
      <c r="EJ169" s="472"/>
      <c r="EK169" s="472"/>
      <c r="EL169" s="472"/>
      <c r="EM169" s="472"/>
      <c r="EN169" s="472"/>
      <c r="EO169" s="472"/>
      <c r="EP169" s="472"/>
      <c r="EQ169" s="472"/>
      <c r="ER169" s="472"/>
      <c r="ES169" s="472"/>
      <c r="ET169" s="472"/>
      <c r="EU169" s="472"/>
      <c r="EV169" s="472"/>
      <c r="EW169" s="472"/>
      <c r="EX169" s="472"/>
      <c r="EY169" s="472"/>
      <c r="EZ169" s="472"/>
      <c r="FA169" s="472"/>
      <c r="FB169" s="472"/>
      <c r="FC169" s="472"/>
      <c r="FD169" s="472"/>
      <c r="FE169" s="472"/>
      <c r="FF169" s="472"/>
      <c r="FG169" s="472"/>
      <c r="FH169" s="472"/>
      <c r="FI169" s="472"/>
      <c r="FJ169" s="472"/>
      <c r="FK169" s="472"/>
      <c r="FL169" s="472"/>
      <c r="FM169" s="472"/>
      <c r="FN169" s="472"/>
      <c r="FO169" s="472"/>
      <c r="FP169" s="472"/>
      <c r="FQ169" s="472"/>
      <c r="FR169" s="472"/>
      <c r="FS169" s="472"/>
      <c r="FT169" s="472"/>
      <c r="FU169" s="472"/>
      <c r="FV169" s="472"/>
      <c r="FW169" s="472"/>
      <c r="FX169" s="472"/>
      <c r="FY169" s="472"/>
      <c r="FZ169" s="472"/>
      <c r="GA169" s="472"/>
      <c r="GB169" s="472"/>
      <c r="GC169" s="472"/>
      <c r="GD169" s="472"/>
      <c r="GE169" s="472"/>
      <c r="GF169" s="472"/>
      <c r="GG169" s="472"/>
      <c r="GH169" s="472"/>
      <c r="GI169" s="472"/>
      <c r="GJ169" s="472"/>
      <c r="GK169" s="472"/>
      <c r="GL169" s="472"/>
      <c r="GM169" s="472"/>
      <c r="GN169" s="472"/>
      <c r="GO169" s="472"/>
      <c r="GP169" s="472"/>
      <c r="GQ169" s="472"/>
      <c r="GR169" s="472"/>
      <c r="GS169" s="472"/>
      <c r="GT169" s="472"/>
      <c r="GU169" s="472"/>
      <c r="GV169" s="472"/>
      <c r="GW169" s="472"/>
      <c r="GX169" s="472"/>
      <c r="GY169" s="472"/>
      <c r="GZ169" s="472"/>
      <c r="HA169" s="472"/>
      <c r="HB169" s="472"/>
      <c r="HC169" s="472"/>
      <c r="HD169" s="472"/>
      <c r="HE169" s="472"/>
      <c r="HF169" s="472"/>
      <c r="HG169" s="472"/>
      <c r="HH169" s="472"/>
      <c r="HI169" s="472"/>
      <c r="HJ169" s="472"/>
      <c r="HK169" s="472"/>
      <c r="HL169" s="472"/>
      <c r="HM169" s="472"/>
      <c r="HN169" s="472"/>
      <c r="HO169" s="472"/>
      <c r="HP169" s="472"/>
      <c r="HQ169" s="472"/>
      <c r="HR169" s="472"/>
      <c r="HS169" s="472"/>
      <c r="HT169" s="472"/>
      <c r="HU169" s="472"/>
      <c r="HV169" s="472"/>
      <c r="HW169" s="472"/>
      <c r="HX169" s="472"/>
      <c r="HY169" s="472"/>
      <c r="HZ169" s="472"/>
      <c r="IA169" s="472"/>
      <c r="IB169" s="472"/>
      <c r="IC169" s="472"/>
      <c r="ID169" s="472"/>
    </row>
    <row r="170" spans="1:238" ht="31.2" x14ac:dyDescent="0.3">
      <c r="A170" s="296" t="s">
        <v>1563</v>
      </c>
      <c r="B170" s="612">
        <v>1</v>
      </c>
      <c r="C170" s="612">
        <v>431</v>
      </c>
      <c r="D170" s="612">
        <v>5205</v>
      </c>
      <c r="E170" s="294">
        <f t="shared" si="38"/>
        <v>10006</v>
      </c>
      <c r="F170" s="294">
        <v>0</v>
      </c>
      <c r="G170" s="294">
        <v>0</v>
      </c>
      <c r="H170" s="294">
        <v>0</v>
      </c>
      <c r="I170" s="294">
        <v>0</v>
      </c>
      <c r="J170" s="294">
        <v>10006</v>
      </c>
      <c r="K170" s="294">
        <v>0</v>
      </c>
      <c r="L170" s="294">
        <v>0</v>
      </c>
      <c r="M170" s="294">
        <v>0</v>
      </c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  <c r="AA170" s="472"/>
      <c r="AB170" s="472"/>
      <c r="AC170" s="472"/>
      <c r="AD170" s="472"/>
      <c r="AE170" s="472"/>
      <c r="AF170" s="472"/>
      <c r="AG170" s="472"/>
      <c r="AH170" s="472"/>
      <c r="AI170" s="472"/>
      <c r="AJ170" s="472"/>
      <c r="AK170" s="472"/>
      <c r="AL170" s="472"/>
      <c r="AM170" s="472"/>
      <c r="AN170" s="472"/>
      <c r="AO170" s="472"/>
      <c r="AP170" s="472"/>
      <c r="AQ170" s="472"/>
      <c r="AR170" s="472"/>
      <c r="AS170" s="472"/>
      <c r="AT170" s="472"/>
      <c r="AU170" s="472"/>
      <c r="AV170" s="472"/>
      <c r="AW170" s="472"/>
      <c r="AX170" s="472"/>
      <c r="AY170" s="472"/>
      <c r="AZ170" s="472"/>
      <c r="BA170" s="472"/>
      <c r="BB170" s="472"/>
      <c r="BC170" s="472"/>
      <c r="BD170" s="472"/>
      <c r="BE170" s="472"/>
      <c r="BF170" s="472"/>
      <c r="BG170" s="472"/>
      <c r="BH170" s="472"/>
      <c r="BI170" s="472"/>
      <c r="BJ170" s="472"/>
      <c r="BK170" s="472"/>
      <c r="BL170" s="472"/>
      <c r="BM170" s="472"/>
      <c r="BN170" s="472"/>
      <c r="BO170" s="472"/>
      <c r="BP170" s="472"/>
      <c r="BQ170" s="472"/>
      <c r="BR170" s="472"/>
      <c r="BS170" s="472"/>
      <c r="BT170" s="472"/>
      <c r="BU170" s="472"/>
      <c r="BV170" s="472"/>
      <c r="BW170" s="472"/>
      <c r="BX170" s="472"/>
      <c r="BY170" s="472"/>
      <c r="BZ170" s="472"/>
      <c r="CA170" s="472"/>
      <c r="CB170" s="472"/>
      <c r="CC170" s="472"/>
      <c r="CD170" s="472"/>
      <c r="CE170" s="472"/>
      <c r="CF170" s="472"/>
      <c r="CG170" s="472"/>
      <c r="CH170" s="472"/>
      <c r="CI170" s="472"/>
      <c r="CJ170" s="472"/>
      <c r="CK170" s="472"/>
      <c r="CL170" s="472"/>
      <c r="CM170" s="472"/>
      <c r="CN170" s="472"/>
      <c r="CO170" s="472"/>
      <c r="CP170" s="472"/>
      <c r="CQ170" s="472"/>
      <c r="CR170" s="472"/>
      <c r="CS170" s="472"/>
      <c r="CT170" s="472"/>
      <c r="CU170" s="472"/>
      <c r="CV170" s="472"/>
      <c r="CW170" s="472"/>
      <c r="CX170" s="472"/>
      <c r="CY170" s="472"/>
      <c r="CZ170" s="472"/>
      <c r="DA170" s="472"/>
      <c r="DB170" s="472"/>
      <c r="DC170" s="472"/>
      <c r="DD170" s="472"/>
      <c r="DE170" s="472"/>
      <c r="DF170" s="472"/>
      <c r="DG170" s="472"/>
      <c r="DH170" s="472"/>
      <c r="DI170" s="472"/>
      <c r="DJ170" s="472"/>
      <c r="DK170" s="472"/>
      <c r="DL170" s="472"/>
      <c r="DM170" s="472"/>
      <c r="DN170" s="472"/>
      <c r="DO170" s="472"/>
      <c r="DP170" s="472"/>
      <c r="DQ170" s="472"/>
      <c r="DR170" s="472"/>
      <c r="DS170" s="472"/>
      <c r="DT170" s="472"/>
      <c r="DU170" s="472"/>
      <c r="DV170" s="472"/>
      <c r="DW170" s="472"/>
      <c r="DX170" s="472"/>
      <c r="DY170" s="472"/>
      <c r="DZ170" s="472"/>
      <c r="EA170" s="472"/>
      <c r="EB170" s="472"/>
      <c r="EC170" s="472"/>
      <c r="ED170" s="472"/>
      <c r="EE170" s="472"/>
      <c r="EF170" s="472"/>
      <c r="EG170" s="472"/>
      <c r="EH170" s="472"/>
      <c r="EI170" s="472"/>
      <c r="EJ170" s="472"/>
      <c r="EK170" s="472"/>
      <c r="EL170" s="472"/>
      <c r="EM170" s="472"/>
      <c r="EN170" s="472"/>
      <c r="EO170" s="472"/>
      <c r="EP170" s="472"/>
      <c r="EQ170" s="472"/>
      <c r="ER170" s="472"/>
      <c r="ES170" s="472"/>
      <c r="ET170" s="472"/>
      <c r="EU170" s="472"/>
      <c r="EV170" s="472"/>
      <c r="EW170" s="472"/>
      <c r="EX170" s="472"/>
      <c r="EY170" s="472"/>
      <c r="EZ170" s="472"/>
      <c r="FA170" s="472"/>
      <c r="FB170" s="472"/>
      <c r="FC170" s="472"/>
      <c r="FD170" s="472"/>
      <c r="FE170" s="472"/>
      <c r="FF170" s="472"/>
      <c r="FG170" s="472"/>
      <c r="FH170" s="472"/>
      <c r="FI170" s="472"/>
      <c r="FJ170" s="472"/>
      <c r="FK170" s="472"/>
      <c r="FL170" s="472"/>
      <c r="FM170" s="472"/>
      <c r="FN170" s="472"/>
      <c r="FO170" s="472"/>
      <c r="FP170" s="472"/>
      <c r="FQ170" s="472"/>
      <c r="FR170" s="472"/>
      <c r="FS170" s="472"/>
      <c r="FT170" s="472"/>
      <c r="FU170" s="472"/>
      <c r="FV170" s="472"/>
      <c r="FW170" s="472"/>
      <c r="FX170" s="472"/>
      <c r="FY170" s="472"/>
      <c r="FZ170" s="472"/>
      <c r="GA170" s="472"/>
      <c r="GB170" s="472"/>
      <c r="GC170" s="472"/>
      <c r="GD170" s="472"/>
      <c r="GE170" s="472"/>
      <c r="GF170" s="472"/>
      <c r="GG170" s="472"/>
      <c r="GH170" s="472"/>
      <c r="GI170" s="472"/>
      <c r="GJ170" s="472"/>
      <c r="GK170" s="472"/>
      <c r="GL170" s="472"/>
      <c r="GM170" s="472"/>
      <c r="GN170" s="472"/>
      <c r="GO170" s="472"/>
      <c r="GP170" s="472"/>
      <c r="GQ170" s="472"/>
      <c r="GR170" s="472"/>
      <c r="GS170" s="472"/>
      <c r="GT170" s="472"/>
      <c r="GU170" s="472"/>
      <c r="GV170" s="472"/>
      <c r="GW170" s="472"/>
      <c r="GX170" s="472"/>
      <c r="GY170" s="472"/>
      <c r="GZ170" s="472"/>
      <c r="HA170" s="472"/>
      <c r="HB170" s="472"/>
      <c r="HC170" s="472"/>
      <c r="HD170" s="472"/>
      <c r="HE170" s="472"/>
      <c r="HF170" s="472"/>
      <c r="HG170" s="472"/>
      <c r="HH170" s="472"/>
      <c r="HI170" s="472"/>
      <c r="HJ170" s="472"/>
      <c r="HK170" s="472"/>
      <c r="HL170" s="472"/>
      <c r="HM170" s="472"/>
      <c r="HN170" s="472"/>
      <c r="HO170" s="472"/>
      <c r="HP170" s="472"/>
      <c r="HQ170" s="472"/>
      <c r="HR170" s="472"/>
      <c r="HS170" s="472"/>
      <c r="HT170" s="472"/>
      <c r="HU170" s="472"/>
      <c r="HV170" s="472"/>
      <c r="HW170" s="472"/>
      <c r="HX170" s="472"/>
      <c r="HY170" s="472"/>
      <c r="HZ170" s="472"/>
      <c r="IA170" s="472"/>
      <c r="IB170" s="472"/>
      <c r="IC170" s="472"/>
      <c r="ID170" s="472"/>
    </row>
    <row r="171" spans="1:238" ht="31.2" x14ac:dyDescent="0.3">
      <c r="A171" s="296" t="s">
        <v>1460</v>
      </c>
      <c r="B171" s="612">
        <v>1</v>
      </c>
      <c r="C171" s="612">
        <v>431</v>
      </c>
      <c r="D171" s="612">
        <v>5205</v>
      </c>
      <c r="E171" s="294">
        <f t="shared" si="38"/>
        <v>4594</v>
      </c>
      <c r="F171" s="294">
        <v>0</v>
      </c>
      <c r="G171" s="294">
        <v>0</v>
      </c>
      <c r="H171" s="294">
        <v>0</v>
      </c>
      <c r="I171" s="294">
        <v>0</v>
      </c>
      <c r="J171" s="294">
        <v>4594</v>
      </c>
      <c r="K171" s="294">
        <v>0</v>
      </c>
      <c r="L171" s="294">
        <v>0</v>
      </c>
      <c r="M171" s="294">
        <v>0</v>
      </c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472"/>
      <c r="AI171" s="472"/>
      <c r="AJ171" s="472"/>
      <c r="AK171" s="472"/>
      <c r="AL171" s="472"/>
      <c r="AM171" s="472"/>
      <c r="AN171" s="472"/>
      <c r="AO171" s="472"/>
      <c r="AP171" s="472"/>
      <c r="AQ171" s="472"/>
      <c r="AR171" s="472"/>
      <c r="AS171" s="472"/>
      <c r="AT171" s="472"/>
      <c r="AU171" s="472"/>
      <c r="AV171" s="472"/>
      <c r="AW171" s="472"/>
      <c r="AX171" s="472"/>
      <c r="AY171" s="472"/>
      <c r="AZ171" s="472"/>
      <c r="BA171" s="472"/>
      <c r="BB171" s="472"/>
      <c r="BC171" s="472"/>
      <c r="BD171" s="472"/>
      <c r="BE171" s="472"/>
      <c r="BF171" s="472"/>
      <c r="BG171" s="472"/>
      <c r="BH171" s="472"/>
      <c r="BI171" s="472"/>
      <c r="BJ171" s="472"/>
      <c r="BK171" s="472"/>
      <c r="BL171" s="472"/>
      <c r="BM171" s="472"/>
      <c r="BN171" s="472"/>
      <c r="BO171" s="472"/>
      <c r="BP171" s="472"/>
      <c r="BQ171" s="472"/>
      <c r="BR171" s="472"/>
      <c r="BS171" s="472"/>
      <c r="BT171" s="472"/>
      <c r="BU171" s="472"/>
      <c r="BV171" s="472"/>
      <c r="BW171" s="472"/>
      <c r="BX171" s="472"/>
      <c r="BY171" s="472"/>
      <c r="BZ171" s="472"/>
      <c r="CA171" s="472"/>
      <c r="CB171" s="472"/>
      <c r="CC171" s="472"/>
      <c r="CD171" s="472"/>
      <c r="CE171" s="472"/>
      <c r="CF171" s="472"/>
      <c r="CG171" s="472"/>
      <c r="CH171" s="472"/>
      <c r="CI171" s="472"/>
      <c r="CJ171" s="472"/>
      <c r="CK171" s="472"/>
      <c r="CL171" s="472"/>
      <c r="CM171" s="472"/>
      <c r="CN171" s="472"/>
      <c r="CO171" s="472"/>
      <c r="CP171" s="472"/>
      <c r="CQ171" s="472"/>
      <c r="CR171" s="472"/>
      <c r="CS171" s="472"/>
      <c r="CT171" s="472"/>
      <c r="CU171" s="472"/>
      <c r="CV171" s="472"/>
      <c r="CW171" s="472"/>
      <c r="CX171" s="472"/>
      <c r="CY171" s="472"/>
      <c r="CZ171" s="472"/>
      <c r="DA171" s="472"/>
      <c r="DB171" s="472"/>
      <c r="DC171" s="472"/>
      <c r="DD171" s="472"/>
      <c r="DE171" s="472"/>
      <c r="DF171" s="472"/>
      <c r="DG171" s="472"/>
      <c r="DH171" s="472"/>
      <c r="DI171" s="472"/>
      <c r="DJ171" s="472"/>
      <c r="DK171" s="472"/>
      <c r="DL171" s="472"/>
      <c r="DM171" s="472"/>
      <c r="DN171" s="472"/>
      <c r="DO171" s="472"/>
      <c r="DP171" s="472"/>
      <c r="DQ171" s="472"/>
      <c r="DR171" s="472"/>
      <c r="DS171" s="472"/>
      <c r="DT171" s="472"/>
      <c r="DU171" s="472"/>
      <c r="DV171" s="472"/>
      <c r="DW171" s="472"/>
      <c r="DX171" s="472"/>
      <c r="DY171" s="472"/>
      <c r="DZ171" s="472"/>
      <c r="EA171" s="472"/>
      <c r="EB171" s="472"/>
      <c r="EC171" s="472"/>
      <c r="ED171" s="472"/>
      <c r="EE171" s="472"/>
      <c r="EF171" s="472"/>
      <c r="EG171" s="472"/>
      <c r="EH171" s="472"/>
      <c r="EI171" s="472"/>
      <c r="EJ171" s="472"/>
      <c r="EK171" s="472"/>
      <c r="EL171" s="472"/>
      <c r="EM171" s="472"/>
      <c r="EN171" s="472"/>
      <c r="EO171" s="472"/>
      <c r="EP171" s="472"/>
      <c r="EQ171" s="472"/>
      <c r="ER171" s="472"/>
      <c r="ES171" s="472"/>
      <c r="ET171" s="472"/>
      <c r="EU171" s="472"/>
      <c r="EV171" s="472"/>
      <c r="EW171" s="472"/>
      <c r="EX171" s="472"/>
      <c r="EY171" s="472"/>
      <c r="EZ171" s="472"/>
      <c r="FA171" s="472"/>
      <c r="FB171" s="472"/>
      <c r="FC171" s="472"/>
      <c r="FD171" s="472"/>
      <c r="FE171" s="472"/>
      <c r="FF171" s="472"/>
      <c r="FG171" s="472"/>
      <c r="FH171" s="472"/>
      <c r="FI171" s="472"/>
      <c r="FJ171" s="472"/>
      <c r="FK171" s="472"/>
      <c r="FL171" s="472"/>
      <c r="FM171" s="472"/>
      <c r="FN171" s="472"/>
      <c r="FO171" s="472"/>
      <c r="FP171" s="472"/>
      <c r="FQ171" s="472"/>
      <c r="FR171" s="472"/>
      <c r="FS171" s="472"/>
      <c r="FT171" s="472"/>
      <c r="FU171" s="472"/>
      <c r="FV171" s="472"/>
      <c r="FW171" s="472"/>
      <c r="FX171" s="472"/>
      <c r="FY171" s="472"/>
      <c r="FZ171" s="472"/>
      <c r="GA171" s="472"/>
      <c r="GB171" s="472"/>
      <c r="GC171" s="472"/>
      <c r="GD171" s="472"/>
      <c r="GE171" s="472"/>
      <c r="GF171" s="472"/>
      <c r="GG171" s="472"/>
      <c r="GH171" s="472"/>
      <c r="GI171" s="472"/>
      <c r="GJ171" s="472"/>
      <c r="GK171" s="472"/>
      <c r="GL171" s="472"/>
      <c r="GM171" s="472"/>
      <c r="GN171" s="472"/>
      <c r="GO171" s="472"/>
      <c r="GP171" s="472"/>
      <c r="GQ171" s="472"/>
      <c r="GR171" s="472"/>
      <c r="GS171" s="472"/>
      <c r="GT171" s="472"/>
      <c r="GU171" s="472"/>
      <c r="GV171" s="472"/>
      <c r="GW171" s="472"/>
      <c r="GX171" s="472"/>
      <c r="GY171" s="472"/>
      <c r="GZ171" s="472"/>
      <c r="HA171" s="472"/>
      <c r="HB171" s="472"/>
      <c r="HC171" s="472"/>
      <c r="HD171" s="472"/>
      <c r="HE171" s="472"/>
      <c r="HF171" s="472"/>
      <c r="HG171" s="472"/>
      <c r="HH171" s="472"/>
      <c r="HI171" s="472"/>
      <c r="HJ171" s="472"/>
      <c r="HK171" s="472"/>
      <c r="HL171" s="472"/>
      <c r="HM171" s="472"/>
      <c r="HN171" s="472"/>
      <c r="HO171" s="472"/>
      <c r="HP171" s="472"/>
      <c r="HQ171" s="472"/>
      <c r="HR171" s="472"/>
      <c r="HS171" s="472"/>
      <c r="HT171" s="472"/>
      <c r="HU171" s="472"/>
      <c r="HV171" s="472"/>
      <c r="HW171" s="472"/>
      <c r="HX171" s="472"/>
      <c r="HY171" s="472"/>
      <c r="HZ171" s="472"/>
      <c r="IA171" s="472"/>
      <c r="IB171" s="472"/>
      <c r="IC171" s="472"/>
      <c r="ID171" s="472"/>
    </row>
    <row r="172" spans="1:238" ht="31.2" x14ac:dyDescent="0.3">
      <c r="A172" s="296" t="s">
        <v>1461</v>
      </c>
      <c r="B172" s="612">
        <v>1</v>
      </c>
      <c r="C172" s="612">
        <v>431</v>
      </c>
      <c r="D172" s="612">
        <v>5205</v>
      </c>
      <c r="E172" s="294">
        <f t="shared" si="38"/>
        <v>10006</v>
      </c>
      <c r="F172" s="294">
        <v>0</v>
      </c>
      <c r="G172" s="294">
        <v>0</v>
      </c>
      <c r="H172" s="294">
        <v>0</v>
      </c>
      <c r="I172" s="294">
        <v>0</v>
      </c>
      <c r="J172" s="294">
        <v>10006</v>
      </c>
      <c r="K172" s="294">
        <v>0</v>
      </c>
      <c r="L172" s="294">
        <v>0</v>
      </c>
      <c r="M172" s="294">
        <v>0</v>
      </c>
      <c r="N172" s="472"/>
      <c r="O172" s="472"/>
      <c r="P172" s="472"/>
      <c r="Q172" s="472"/>
      <c r="R172" s="472"/>
      <c r="S172" s="472"/>
      <c r="T172" s="472"/>
      <c r="U172" s="472"/>
      <c r="V172" s="472"/>
      <c r="W172" s="472"/>
      <c r="X172" s="472"/>
      <c r="Y172" s="472"/>
      <c r="Z172" s="472"/>
      <c r="AA172" s="472"/>
      <c r="AB172" s="472"/>
      <c r="AC172" s="472"/>
      <c r="AD172" s="472"/>
      <c r="AE172" s="472"/>
      <c r="AF172" s="472"/>
      <c r="AG172" s="472"/>
      <c r="AH172" s="472"/>
      <c r="AI172" s="472"/>
      <c r="AJ172" s="472"/>
      <c r="AK172" s="472"/>
      <c r="AL172" s="472"/>
      <c r="AM172" s="472"/>
      <c r="AN172" s="472"/>
      <c r="AO172" s="472"/>
      <c r="AP172" s="472"/>
      <c r="AQ172" s="472"/>
      <c r="AR172" s="472"/>
      <c r="AS172" s="472"/>
      <c r="AT172" s="472"/>
      <c r="AU172" s="472"/>
      <c r="AV172" s="472"/>
      <c r="AW172" s="472"/>
      <c r="AX172" s="472"/>
      <c r="AY172" s="472"/>
      <c r="AZ172" s="472"/>
      <c r="BA172" s="472"/>
      <c r="BB172" s="472"/>
      <c r="BC172" s="472"/>
      <c r="BD172" s="472"/>
      <c r="BE172" s="472"/>
      <c r="BF172" s="472"/>
      <c r="BG172" s="472"/>
      <c r="BH172" s="472"/>
      <c r="BI172" s="472"/>
      <c r="BJ172" s="472"/>
      <c r="BK172" s="472"/>
      <c r="BL172" s="472"/>
      <c r="BM172" s="472"/>
      <c r="BN172" s="472"/>
      <c r="BO172" s="472"/>
      <c r="BP172" s="472"/>
      <c r="BQ172" s="472"/>
      <c r="BR172" s="472"/>
      <c r="BS172" s="472"/>
      <c r="BT172" s="472"/>
      <c r="BU172" s="472"/>
      <c r="BV172" s="472"/>
      <c r="BW172" s="472"/>
      <c r="BX172" s="472"/>
      <c r="BY172" s="472"/>
      <c r="BZ172" s="472"/>
      <c r="CA172" s="472"/>
      <c r="CB172" s="472"/>
      <c r="CC172" s="472"/>
      <c r="CD172" s="472"/>
      <c r="CE172" s="472"/>
      <c r="CF172" s="472"/>
      <c r="CG172" s="472"/>
      <c r="CH172" s="472"/>
      <c r="CI172" s="472"/>
      <c r="CJ172" s="472"/>
      <c r="CK172" s="472"/>
      <c r="CL172" s="472"/>
      <c r="CM172" s="472"/>
      <c r="CN172" s="472"/>
      <c r="CO172" s="472"/>
      <c r="CP172" s="472"/>
      <c r="CQ172" s="472"/>
      <c r="CR172" s="472"/>
      <c r="CS172" s="472"/>
      <c r="CT172" s="472"/>
      <c r="CU172" s="472"/>
      <c r="CV172" s="472"/>
      <c r="CW172" s="472"/>
      <c r="CX172" s="472"/>
      <c r="CY172" s="472"/>
      <c r="CZ172" s="472"/>
      <c r="DA172" s="472"/>
      <c r="DB172" s="472"/>
      <c r="DC172" s="472"/>
      <c r="DD172" s="472"/>
      <c r="DE172" s="472"/>
      <c r="DF172" s="472"/>
      <c r="DG172" s="472"/>
      <c r="DH172" s="472"/>
      <c r="DI172" s="472"/>
      <c r="DJ172" s="472"/>
      <c r="DK172" s="472"/>
      <c r="DL172" s="472"/>
      <c r="DM172" s="472"/>
      <c r="DN172" s="472"/>
      <c r="DO172" s="472"/>
      <c r="DP172" s="472"/>
      <c r="DQ172" s="472"/>
      <c r="DR172" s="472"/>
      <c r="DS172" s="472"/>
      <c r="DT172" s="472"/>
      <c r="DU172" s="472"/>
      <c r="DV172" s="472"/>
      <c r="DW172" s="472"/>
      <c r="DX172" s="472"/>
      <c r="DY172" s="472"/>
      <c r="DZ172" s="472"/>
      <c r="EA172" s="472"/>
      <c r="EB172" s="472"/>
      <c r="EC172" s="472"/>
      <c r="ED172" s="472"/>
      <c r="EE172" s="472"/>
      <c r="EF172" s="472"/>
      <c r="EG172" s="472"/>
      <c r="EH172" s="472"/>
      <c r="EI172" s="472"/>
      <c r="EJ172" s="472"/>
      <c r="EK172" s="472"/>
      <c r="EL172" s="472"/>
      <c r="EM172" s="472"/>
      <c r="EN172" s="472"/>
      <c r="EO172" s="472"/>
      <c r="EP172" s="472"/>
      <c r="EQ172" s="472"/>
      <c r="ER172" s="472"/>
      <c r="ES172" s="472"/>
      <c r="ET172" s="472"/>
      <c r="EU172" s="472"/>
      <c r="EV172" s="472"/>
      <c r="EW172" s="472"/>
      <c r="EX172" s="472"/>
      <c r="EY172" s="472"/>
      <c r="EZ172" s="472"/>
      <c r="FA172" s="472"/>
      <c r="FB172" s="472"/>
      <c r="FC172" s="472"/>
      <c r="FD172" s="472"/>
      <c r="FE172" s="472"/>
      <c r="FF172" s="472"/>
      <c r="FG172" s="472"/>
      <c r="FH172" s="472"/>
      <c r="FI172" s="472"/>
      <c r="FJ172" s="472"/>
      <c r="FK172" s="472"/>
      <c r="FL172" s="472"/>
      <c r="FM172" s="472"/>
      <c r="FN172" s="472"/>
      <c r="FO172" s="472"/>
      <c r="FP172" s="472"/>
      <c r="FQ172" s="472"/>
      <c r="FR172" s="472"/>
      <c r="FS172" s="472"/>
      <c r="FT172" s="472"/>
      <c r="FU172" s="472"/>
      <c r="FV172" s="472"/>
      <c r="FW172" s="472"/>
      <c r="FX172" s="472"/>
      <c r="FY172" s="472"/>
      <c r="FZ172" s="472"/>
      <c r="GA172" s="472"/>
      <c r="GB172" s="472"/>
      <c r="GC172" s="472"/>
      <c r="GD172" s="472"/>
      <c r="GE172" s="472"/>
      <c r="GF172" s="472"/>
      <c r="GG172" s="472"/>
      <c r="GH172" s="472"/>
      <c r="GI172" s="472"/>
      <c r="GJ172" s="472"/>
      <c r="GK172" s="472"/>
      <c r="GL172" s="472"/>
      <c r="GM172" s="472"/>
      <c r="GN172" s="472"/>
      <c r="GO172" s="472"/>
      <c r="GP172" s="472"/>
      <c r="GQ172" s="472"/>
      <c r="GR172" s="472"/>
      <c r="GS172" s="472"/>
      <c r="GT172" s="472"/>
      <c r="GU172" s="472"/>
      <c r="GV172" s="472"/>
      <c r="GW172" s="472"/>
      <c r="GX172" s="472"/>
      <c r="GY172" s="472"/>
      <c r="GZ172" s="472"/>
      <c r="HA172" s="472"/>
      <c r="HB172" s="472"/>
      <c r="HC172" s="472"/>
      <c r="HD172" s="472"/>
      <c r="HE172" s="472"/>
      <c r="HF172" s="472"/>
      <c r="HG172" s="472"/>
      <c r="HH172" s="472"/>
      <c r="HI172" s="472"/>
      <c r="HJ172" s="472"/>
      <c r="HK172" s="472"/>
      <c r="HL172" s="472"/>
      <c r="HM172" s="472"/>
      <c r="HN172" s="472"/>
      <c r="HO172" s="472"/>
      <c r="HP172" s="472"/>
      <c r="HQ172" s="472"/>
      <c r="HR172" s="472"/>
      <c r="HS172" s="472"/>
      <c r="HT172" s="472"/>
      <c r="HU172" s="472"/>
      <c r="HV172" s="472"/>
      <c r="HW172" s="472"/>
      <c r="HX172" s="472"/>
      <c r="HY172" s="472"/>
      <c r="HZ172" s="472"/>
      <c r="IA172" s="472"/>
      <c r="IB172" s="472"/>
      <c r="IC172" s="472"/>
      <c r="ID172" s="472"/>
    </row>
    <row r="173" spans="1:238" ht="31.2" x14ac:dyDescent="0.3">
      <c r="A173" s="397" t="s">
        <v>1198</v>
      </c>
      <c r="B173" s="611"/>
      <c r="C173" s="611"/>
      <c r="D173" s="611"/>
      <c r="E173" s="291">
        <f t="shared" si="38"/>
        <v>463531</v>
      </c>
      <c r="F173" s="291">
        <f>SUM(F174,F178,F192,F196)</f>
        <v>0</v>
      </c>
      <c r="G173" s="291">
        <f t="shared" ref="G173:M173" si="46">SUM(G174,G178,G192,G196)</f>
        <v>0</v>
      </c>
      <c r="H173" s="291">
        <f t="shared" si="46"/>
        <v>55918</v>
      </c>
      <c r="I173" s="291">
        <f t="shared" si="46"/>
        <v>77057</v>
      </c>
      <c r="J173" s="291">
        <f t="shared" si="46"/>
        <v>150975</v>
      </c>
      <c r="K173" s="291">
        <f t="shared" si="46"/>
        <v>0</v>
      </c>
      <c r="L173" s="291">
        <f t="shared" si="46"/>
        <v>30692</v>
      </c>
      <c r="M173" s="291">
        <f t="shared" si="46"/>
        <v>148889</v>
      </c>
      <c r="N173" s="472"/>
      <c r="O173" s="472"/>
      <c r="P173" s="472"/>
      <c r="Q173" s="472"/>
      <c r="R173" s="472"/>
      <c r="S173" s="472"/>
      <c r="T173" s="472"/>
      <c r="U173" s="472"/>
      <c r="V173" s="472"/>
      <c r="W173" s="472"/>
      <c r="X173" s="472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  <c r="BB173" s="472"/>
      <c r="BC173" s="472"/>
      <c r="BD173" s="472"/>
      <c r="BE173" s="472"/>
      <c r="BF173" s="472"/>
      <c r="BG173" s="472"/>
      <c r="BH173" s="472"/>
      <c r="BI173" s="472"/>
      <c r="BJ173" s="472"/>
      <c r="BK173" s="472"/>
      <c r="BL173" s="472"/>
      <c r="BM173" s="472"/>
      <c r="BN173" s="472"/>
      <c r="BO173" s="472"/>
      <c r="BP173" s="472"/>
      <c r="BQ173" s="472"/>
      <c r="BR173" s="472"/>
      <c r="BS173" s="472"/>
      <c r="BT173" s="472"/>
      <c r="BU173" s="472"/>
      <c r="BV173" s="472"/>
      <c r="BW173" s="472"/>
      <c r="BX173" s="472"/>
      <c r="BY173" s="472"/>
      <c r="BZ173" s="472"/>
      <c r="CA173" s="472"/>
      <c r="CB173" s="472"/>
      <c r="CC173" s="472"/>
      <c r="CD173" s="472"/>
      <c r="CE173" s="472"/>
      <c r="CF173" s="472"/>
      <c r="CG173" s="472"/>
      <c r="CH173" s="472"/>
      <c r="CI173" s="472"/>
      <c r="CJ173" s="472"/>
      <c r="CK173" s="472"/>
      <c r="CL173" s="472"/>
      <c r="CM173" s="472"/>
      <c r="CN173" s="472"/>
      <c r="CO173" s="472"/>
      <c r="CP173" s="472"/>
      <c r="CQ173" s="472"/>
      <c r="CR173" s="472"/>
      <c r="CS173" s="472"/>
      <c r="CT173" s="472"/>
      <c r="CU173" s="472"/>
      <c r="CV173" s="472"/>
      <c r="CW173" s="472"/>
      <c r="CX173" s="472"/>
      <c r="CY173" s="472"/>
      <c r="CZ173" s="472"/>
      <c r="DA173" s="472"/>
      <c r="DB173" s="472"/>
      <c r="DC173" s="472"/>
      <c r="DD173" s="472"/>
      <c r="DE173" s="472"/>
      <c r="DF173" s="472"/>
      <c r="DG173" s="472"/>
      <c r="DH173" s="472"/>
      <c r="DI173" s="472"/>
      <c r="DJ173" s="472"/>
      <c r="DK173" s="472"/>
      <c r="DL173" s="472"/>
      <c r="DM173" s="472"/>
      <c r="DN173" s="472"/>
      <c r="DO173" s="472"/>
      <c r="DP173" s="472"/>
      <c r="DQ173" s="472"/>
      <c r="DR173" s="472"/>
      <c r="DS173" s="472"/>
      <c r="DT173" s="472"/>
      <c r="DU173" s="472"/>
      <c r="DV173" s="472"/>
      <c r="DW173" s="472"/>
      <c r="DX173" s="472"/>
      <c r="DY173" s="472"/>
      <c r="DZ173" s="472"/>
      <c r="EA173" s="472"/>
      <c r="EB173" s="472"/>
      <c r="EC173" s="472"/>
      <c r="ED173" s="472"/>
      <c r="EE173" s="472"/>
      <c r="EF173" s="472"/>
      <c r="EG173" s="472"/>
      <c r="EH173" s="472"/>
      <c r="EI173" s="472"/>
      <c r="EJ173" s="472"/>
      <c r="EK173" s="472"/>
      <c r="EL173" s="472"/>
      <c r="EM173" s="472"/>
      <c r="EN173" s="472"/>
      <c r="EO173" s="472"/>
      <c r="EP173" s="472"/>
      <c r="EQ173" s="472"/>
      <c r="ER173" s="472"/>
      <c r="ES173" s="472"/>
      <c r="ET173" s="472"/>
      <c r="EU173" s="472"/>
      <c r="EV173" s="472"/>
      <c r="EW173" s="472"/>
      <c r="EX173" s="472"/>
      <c r="EY173" s="472"/>
      <c r="EZ173" s="472"/>
      <c r="FA173" s="472"/>
      <c r="FB173" s="472"/>
      <c r="FC173" s="472"/>
      <c r="FD173" s="472"/>
      <c r="FE173" s="472"/>
      <c r="FF173" s="472"/>
      <c r="FG173" s="472"/>
      <c r="FH173" s="472"/>
      <c r="FI173" s="472"/>
      <c r="FJ173" s="472"/>
      <c r="FK173" s="472"/>
      <c r="FL173" s="472"/>
      <c r="FM173" s="472"/>
      <c r="FN173" s="472"/>
      <c r="FO173" s="472"/>
      <c r="FP173" s="472"/>
      <c r="FQ173" s="472"/>
      <c r="FR173" s="472"/>
      <c r="FS173" s="472"/>
      <c r="FT173" s="472"/>
      <c r="FU173" s="472"/>
      <c r="FV173" s="472"/>
      <c r="FW173" s="472"/>
      <c r="FX173" s="472"/>
      <c r="FY173" s="472"/>
      <c r="FZ173" s="472"/>
      <c r="GA173" s="472"/>
      <c r="GB173" s="472"/>
      <c r="GC173" s="472"/>
      <c r="GD173" s="472"/>
      <c r="GE173" s="472"/>
      <c r="GF173" s="472"/>
      <c r="GG173" s="472"/>
      <c r="GH173" s="472"/>
      <c r="GI173" s="472"/>
      <c r="GJ173" s="472"/>
      <c r="GK173" s="472"/>
      <c r="GL173" s="472"/>
      <c r="GM173" s="472"/>
      <c r="GN173" s="472"/>
      <c r="GO173" s="472"/>
      <c r="GP173" s="472"/>
      <c r="GQ173" s="472"/>
      <c r="GR173" s="472"/>
      <c r="GS173" s="472"/>
      <c r="GT173" s="472"/>
      <c r="GU173" s="472"/>
      <c r="GV173" s="472"/>
      <c r="GW173" s="472"/>
      <c r="GX173" s="472"/>
      <c r="GY173" s="472"/>
      <c r="GZ173" s="472"/>
      <c r="HA173" s="472"/>
      <c r="HB173" s="472"/>
      <c r="HC173" s="472"/>
      <c r="HD173" s="472"/>
      <c r="HE173" s="472"/>
      <c r="HF173" s="472"/>
      <c r="HG173" s="472"/>
      <c r="HH173" s="472"/>
      <c r="HI173" s="472"/>
      <c r="HJ173" s="472"/>
      <c r="HK173" s="472"/>
      <c r="HL173" s="472"/>
      <c r="HM173" s="472"/>
      <c r="HN173" s="472"/>
      <c r="HO173" s="472"/>
      <c r="HP173" s="472"/>
      <c r="HQ173" s="472"/>
      <c r="HR173" s="472"/>
      <c r="HS173" s="472"/>
      <c r="HT173" s="472"/>
      <c r="HU173" s="472"/>
      <c r="HV173" s="472"/>
      <c r="HW173" s="472"/>
      <c r="HX173" s="472"/>
      <c r="HY173" s="472"/>
      <c r="HZ173" s="472"/>
      <c r="IA173" s="472"/>
      <c r="IB173" s="472"/>
      <c r="IC173" s="472"/>
      <c r="ID173" s="472"/>
    </row>
    <row r="174" spans="1:238" x14ac:dyDescent="0.3">
      <c r="A174" s="397" t="s">
        <v>1211</v>
      </c>
      <c r="B174" s="611"/>
      <c r="C174" s="611"/>
      <c r="D174" s="611"/>
      <c r="E174" s="291">
        <f t="shared" si="38"/>
        <v>10808</v>
      </c>
      <c r="F174" s="291">
        <f>SUM(F175:F177)</f>
        <v>0</v>
      </c>
      <c r="G174" s="291">
        <f t="shared" ref="G174:M174" si="47">SUM(G175:G177)</f>
        <v>0</v>
      </c>
      <c r="H174" s="291">
        <f t="shared" si="47"/>
        <v>9297</v>
      </c>
      <c r="I174" s="291">
        <f t="shared" si="47"/>
        <v>1511</v>
      </c>
      <c r="J174" s="291">
        <f t="shared" si="47"/>
        <v>0</v>
      </c>
      <c r="K174" s="291">
        <f t="shared" si="47"/>
        <v>0</v>
      </c>
      <c r="L174" s="291">
        <f t="shared" si="47"/>
        <v>0</v>
      </c>
      <c r="M174" s="291">
        <f t="shared" si="47"/>
        <v>0</v>
      </c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472"/>
      <c r="FQ174" s="472"/>
      <c r="FR174" s="472"/>
      <c r="FS174" s="472"/>
      <c r="FT174" s="472"/>
      <c r="FU174" s="472"/>
      <c r="FV174" s="472"/>
      <c r="FW174" s="472"/>
      <c r="FX174" s="472"/>
      <c r="FY174" s="472"/>
      <c r="FZ174" s="472"/>
      <c r="GA174" s="472"/>
      <c r="GB174" s="472"/>
      <c r="GC174" s="472"/>
      <c r="GD174" s="472"/>
      <c r="GE174" s="472"/>
      <c r="GF174" s="472"/>
      <c r="GG174" s="472"/>
      <c r="GH174" s="472"/>
      <c r="GI174" s="472"/>
      <c r="GJ174" s="472"/>
      <c r="GK174" s="472"/>
      <c r="GL174" s="472"/>
      <c r="GM174" s="472"/>
      <c r="GN174" s="472"/>
      <c r="GO174" s="472"/>
      <c r="GP174" s="472"/>
      <c r="GQ174" s="472"/>
      <c r="GR174" s="472"/>
      <c r="GS174" s="472"/>
      <c r="GT174" s="472"/>
      <c r="GU174" s="472"/>
      <c r="GV174" s="472"/>
      <c r="GW174" s="472"/>
      <c r="GX174" s="472"/>
      <c r="GY174" s="472"/>
      <c r="GZ174" s="472"/>
      <c r="HA174" s="472"/>
      <c r="HB174" s="472"/>
      <c r="HC174" s="472"/>
      <c r="HD174" s="472"/>
      <c r="HE174" s="472"/>
      <c r="HF174" s="472"/>
      <c r="HG174" s="472"/>
      <c r="HH174" s="472"/>
      <c r="HI174" s="472"/>
      <c r="HJ174" s="472"/>
      <c r="HK174" s="472"/>
      <c r="HL174" s="472"/>
      <c r="HM174" s="472"/>
      <c r="HN174" s="472"/>
      <c r="HO174" s="472"/>
      <c r="HP174" s="472"/>
      <c r="HQ174" s="472"/>
      <c r="HR174" s="472"/>
      <c r="HS174" s="472"/>
      <c r="HT174" s="472"/>
      <c r="HU174" s="472"/>
      <c r="HV174" s="472"/>
      <c r="HW174" s="472"/>
      <c r="HX174" s="472"/>
      <c r="HY174" s="472"/>
      <c r="HZ174" s="472"/>
      <c r="IA174" s="472"/>
      <c r="IB174" s="472"/>
      <c r="IC174" s="472"/>
      <c r="ID174" s="472"/>
    </row>
    <row r="175" spans="1:238" ht="31.2" x14ac:dyDescent="0.3">
      <c r="A175" s="296" t="s">
        <v>1564</v>
      </c>
      <c r="B175" s="614">
        <v>2</v>
      </c>
      <c r="C175" s="614">
        <v>524</v>
      </c>
      <c r="D175" s="614">
        <v>5201</v>
      </c>
      <c r="E175" s="294">
        <f t="shared" si="38"/>
        <v>1367</v>
      </c>
      <c r="F175" s="294">
        <v>0</v>
      </c>
      <c r="G175" s="294">
        <v>0</v>
      </c>
      <c r="H175" s="294">
        <v>1367</v>
      </c>
      <c r="I175" s="294">
        <v>0</v>
      </c>
      <c r="J175" s="294">
        <v>0</v>
      </c>
      <c r="K175" s="294">
        <v>0</v>
      </c>
      <c r="L175" s="294">
        <v>0</v>
      </c>
      <c r="M175" s="294">
        <v>0</v>
      </c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  <c r="BB175" s="472"/>
      <c r="BC175" s="472"/>
      <c r="BD175" s="472"/>
      <c r="BE175" s="472"/>
      <c r="BF175" s="472"/>
      <c r="BG175" s="472"/>
      <c r="BH175" s="472"/>
      <c r="BI175" s="472"/>
      <c r="BJ175" s="472"/>
      <c r="BK175" s="472"/>
      <c r="BL175" s="472"/>
      <c r="BM175" s="472"/>
      <c r="BN175" s="472"/>
      <c r="BO175" s="472"/>
      <c r="BP175" s="472"/>
      <c r="BQ175" s="472"/>
      <c r="BR175" s="472"/>
      <c r="BS175" s="472"/>
      <c r="BT175" s="472"/>
      <c r="BU175" s="472"/>
      <c r="BV175" s="472"/>
      <c r="BW175" s="472"/>
      <c r="BX175" s="472"/>
      <c r="BY175" s="472"/>
      <c r="BZ175" s="472"/>
      <c r="CA175" s="472"/>
      <c r="CB175" s="472"/>
      <c r="CC175" s="472"/>
      <c r="CD175" s="472"/>
      <c r="CE175" s="472"/>
      <c r="CF175" s="472"/>
      <c r="CG175" s="472"/>
      <c r="CH175" s="472"/>
      <c r="CI175" s="472"/>
      <c r="CJ175" s="472"/>
      <c r="CK175" s="472"/>
      <c r="CL175" s="472"/>
      <c r="CM175" s="472"/>
      <c r="CN175" s="472"/>
      <c r="CO175" s="472"/>
      <c r="CP175" s="472"/>
      <c r="CQ175" s="472"/>
      <c r="CR175" s="472"/>
      <c r="CS175" s="472"/>
      <c r="CT175" s="472"/>
      <c r="CU175" s="472"/>
      <c r="CV175" s="472"/>
      <c r="CW175" s="472"/>
      <c r="CX175" s="472"/>
      <c r="CY175" s="472"/>
      <c r="CZ175" s="472"/>
      <c r="DA175" s="472"/>
      <c r="DB175" s="472"/>
      <c r="DC175" s="472"/>
      <c r="DD175" s="472"/>
      <c r="DE175" s="472"/>
      <c r="DF175" s="472"/>
      <c r="DG175" s="472"/>
      <c r="DH175" s="472"/>
      <c r="DI175" s="472"/>
      <c r="DJ175" s="472"/>
      <c r="DK175" s="472"/>
      <c r="DL175" s="472"/>
      <c r="DM175" s="472"/>
      <c r="DN175" s="472"/>
      <c r="DO175" s="472"/>
      <c r="DP175" s="472"/>
      <c r="DQ175" s="472"/>
      <c r="DR175" s="472"/>
      <c r="DS175" s="472"/>
      <c r="DT175" s="472"/>
      <c r="DU175" s="472"/>
      <c r="DV175" s="472"/>
      <c r="DW175" s="472"/>
      <c r="DX175" s="472"/>
      <c r="DY175" s="472"/>
      <c r="DZ175" s="472"/>
      <c r="EA175" s="472"/>
      <c r="EB175" s="472"/>
      <c r="EC175" s="472"/>
      <c r="ED175" s="472"/>
      <c r="EE175" s="472"/>
      <c r="EF175" s="472"/>
      <c r="EG175" s="472"/>
      <c r="EH175" s="472"/>
      <c r="EI175" s="472"/>
      <c r="EJ175" s="472"/>
      <c r="EK175" s="472"/>
      <c r="EL175" s="472"/>
      <c r="EM175" s="472"/>
      <c r="EN175" s="472"/>
      <c r="EO175" s="472"/>
      <c r="EP175" s="472"/>
      <c r="EQ175" s="472"/>
      <c r="ER175" s="472"/>
      <c r="ES175" s="472"/>
      <c r="ET175" s="472"/>
      <c r="EU175" s="472"/>
      <c r="EV175" s="472"/>
      <c r="EW175" s="472"/>
      <c r="EX175" s="472"/>
      <c r="EY175" s="472"/>
      <c r="EZ175" s="472"/>
      <c r="FA175" s="472"/>
      <c r="FB175" s="472"/>
      <c r="FC175" s="472"/>
      <c r="FD175" s="472"/>
      <c r="FE175" s="472"/>
      <c r="FF175" s="472"/>
      <c r="FG175" s="472"/>
      <c r="FH175" s="472"/>
      <c r="FI175" s="472"/>
      <c r="FJ175" s="472"/>
      <c r="FK175" s="472"/>
      <c r="FL175" s="472"/>
      <c r="FM175" s="472"/>
      <c r="FN175" s="472"/>
      <c r="FO175" s="472"/>
      <c r="FP175" s="472"/>
      <c r="FQ175" s="472"/>
      <c r="FR175" s="472"/>
      <c r="FS175" s="472"/>
      <c r="FT175" s="472"/>
      <c r="FU175" s="472"/>
      <c r="FV175" s="472"/>
      <c r="FW175" s="472"/>
      <c r="FX175" s="472"/>
      <c r="FY175" s="472"/>
      <c r="FZ175" s="472"/>
      <c r="GA175" s="472"/>
      <c r="GB175" s="472"/>
      <c r="GC175" s="472"/>
      <c r="GD175" s="472"/>
      <c r="GE175" s="472"/>
      <c r="GF175" s="472"/>
      <c r="GG175" s="472"/>
      <c r="GH175" s="472"/>
      <c r="GI175" s="472"/>
      <c r="GJ175" s="472"/>
      <c r="GK175" s="472"/>
      <c r="GL175" s="472"/>
      <c r="GM175" s="472"/>
      <c r="GN175" s="472"/>
      <c r="GO175" s="472"/>
      <c r="GP175" s="472"/>
      <c r="GQ175" s="472"/>
      <c r="GR175" s="472"/>
      <c r="GS175" s="472"/>
      <c r="GT175" s="472"/>
      <c r="GU175" s="472"/>
      <c r="GV175" s="472"/>
      <c r="GW175" s="472"/>
      <c r="GX175" s="472"/>
      <c r="GY175" s="472"/>
      <c r="GZ175" s="472"/>
      <c r="HA175" s="472"/>
      <c r="HB175" s="472"/>
      <c r="HC175" s="472"/>
      <c r="HD175" s="472"/>
      <c r="HE175" s="472"/>
      <c r="HF175" s="472"/>
      <c r="HG175" s="472"/>
      <c r="HH175" s="472"/>
      <c r="HI175" s="472"/>
      <c r="HJ175" s="472"/>
      <c r="HK175" s="472"/>
      <c r="HL175" s="472"/>
      <c r="HM175" s="472"/>
      <c r="HN175" s="472"/>
      <c r="HO175" s="472"/>
      <c r="HP175" s="472"/>
      <c r="HQ175" s="472"/>
      <c r="HR175" s="472"/>
      <c r="HS175" s="472"/>
      <c r="HT175" s="472"/>
      <c r="HU175" s="472"/>
      <c r="HV175" s="472"/>
      <c r="HW175" s="472"/>
      <c r="HX175" s="472"/>
      <c r="HY175" s="472"/>
      <c r="HZ175" s="472"/>
      <c r="IA175" s="472"/>
      <c r="IB175" s="472"/>
      <c r="IC175" s="472"/>
      <c r="ID175" s="472"/>
    </row>
    <row r="176" spans="1:238" ht="62.4" x14ac:dyDescent="0.3">
      <c r="A176" s="296" t="s">
        <v>1462</v>
      </c>
      <c r="B176" s="614">
        <v>2</v>
      </c>
      <c r="C176" s="614">
        <v>525</v>
      </c>
      <c r="D176" s="614">
        <v>5201</v>
      </c>
      <c r="E176" s="294">
        <f t="shared" si="38"/>
        <v>7930</v>
      </c>
      <c r="F176" s="294">
        <v>0</v>
      </c>
      <c r="G176" s="294">
        <v>0</v>
      </c>
      <c r="H176" s="294">
        <v>7930</v>
      </c>
      <c r="I176" s="294">
        <v>0</v>
      </c>
      <c r="J176" s="294">
        <v>0</v>
      </c>
      <c r="K176" s="294">
        <v>0</v>
      </c>
      <c r="L176" s="294">
        <v>0</v>
      </c>
      <c r="M176" s="294">
        <v>0</v>
      </c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  <c r="BB176" s="472"/>
      <c r="BC176" s="472"/>
      <c r="BD176" s="472"/>
      <c r="BE176" s="472"/>
      <c r="BF176" s="472"/>
      <c r="BG176" s="472"/>
      <c r="BH176" s="472"/>
      <c r="BI176" s="472"/>
      <c r="BJ176" s="472"/>
      <c r="BK176" s="472"/>
      <c r="BL176" s="472"/>
      <c r="BM176" s="472"/>
      <c r="BN176" s="472"/>
      <c r="BO176" s="472"/>
      <c r="BP176" s="472"/>
      <c r="BQ176" s="472"/>
      <c r="BR176" s="472"/>
      <c r="BS176" s="472"/>
      <c r="BT176" s="472"/>
      <c r="BU176" s="472"/>
      <c r="BV176" s="472"/>
      <c r="BW176" s="472"/>
      <c r="BX176" s="472"/>
      <c r="BY176" s="472"/>
      <c r="BZ176" s="472"/>
      <c r="CA176" s="472"/>
      <c r="CB176" s="472"/>
      <c r="CC176" s="472"/>
      <c r="CD176" s="472"/>
      <c r="CE176" s="472"/>
      <c r="CF176" s="472"/>
      <c r="CG176" s="472"/>
      <c r="CH176" s="472"/>
      <c r="CI176" s="472"/>
      <c r="CJ176" s="472"/>
      <c r="CK176" s="472"/>
      <c r="CL176" s="472"/>
      <c r="CM176" s="472"/>
      <c r="CN176" s="472"/>
      <c r="CO176" s="472"/>
      <c r="CP176" s="472"/>
      <c r="CQ176" s="472"/>
      <c r="CR176" s="472"/>
      <c r="CS176" s="472"/>
      <c r="CT176" s="472"/>
      <c r="CU176" s="472"/>
      <c r="CV176" s="472"/>
      <c r="CW176" s="472"/>
      <c r="CX176" s="472"/>
      <c r="CY176" s="472"/>
      <c r="CZ176" s="472"/>
      <c r="DA176" s="472"/>
      <c r="DB176" s="472"/>
      <c r="DC176" s="472"/>
      <c r="DD176" s="472"/>
      <c r="DE176" s="472"/>
      <c r="DF176" s="472"/>
      <c r="DG176" s="472"/>
      <c r="DH176" s="472"/>
      <c r="DI176" s="472"/>
      <c r="DJ176" s="472"/>
      <c r="DK176" s="472"/>
      <c r="DL176" s="472"/>
      <c r="DM176" s="472"/>
      <c r="DN176" s="472"/>
      <c r="DO176" s="472"/>
      <c r="DP176" s="472"/>
      <c r="DQ176" s="472"/>
      <c r="DR176" s="472"/>
      <c r="DS176" s="472"/>
      <c r="DT176" s="472"/>
      <c r="DU176" s="472"/>
      <c r="DV176" s="472"/>
      <c r="DW176" s="472"/>
      <c r="DX176" s="472"/>
      <c r="DY176" s="472"/>
      <c r="DZ176" s="472"/>
      <c r="EA176" s="472"/>
      <c r="EB176" s="472"/>
      <c r="EC176" s="472"/>
      <c r="ED176" s="472"/>
      <c r="EE176" s="472"/>
      <c r="EF176" s="472"/>
      <c r="EG176" s="472"/>
      <c r="EH176" s="472"/>
      <c r="EI176" s="472"/>
      <c r="EJ176" s="472"/>
      <c r="EK176" s="472"/>
      <c r="EL176" s="472"/>
      <c r="EM176" s="472"/>
      <c r="EN176" s="472"/>
      <c r="EO176" s="472"/>
      <c r="EP176" s="472"/>
      <c r="EQ176" s="472"/>
      <c r="ER176" s="472"/>
      <c r="ES176" s="472"/>
      <c r="ET176" s="472"/>
      <c r="EU176" s="472"/>
      <c r="EV176" s="472"/>
      <c r="EW176" s="472"/>
      <c r="EX176" s="472"/>
      <c r="EY176" s="472"/>
      <c r="EZ176" s="472"/>
      <c r="FA176" s="472"/>
      <c r="FB176" s="472"/>
      <c r="FC176" s="472"/>
      <c r="FD176" s="472"/>
      <c r="FE176" s="472"/>
      <c r="FF176" s="472"/>
      <c r="FG176" s="472"/>
      <c r="FH176" s="472"/>
      <c r="FI176" s="472"/>
      <c r="FJ176" s="472"/>
      <c r="FK176" s="472"/>
      <c r="FL176" s="472"/>
      <c r="FM176" s="472"/>
      <c r="FN176" s="472"/>
      <c r="FO176" s="472"/>
      <c r="FP176" s="472"/>
      <c r="FQ176" s="472"/>
      <c r="FR176" s="472"/>
      <c r="FS176" s="472"/>
      <c r="FT176" s="472"/>
      <c r="FU176" s="472"/>
      <c r="FV176" s="472"/>
      <c r="FW176" s="472"/>
      <c r="FX176" s="472"/>
      <c r="FY176" s="472"/>
      <c r="FZ176" s="472"/>
      <c r="GA176" s="472"/>
      <c r="GB176" s="472"/>
      <c r="GC176" s="472"/>
      <c r="GD176" s="472"/>
      <c r="GE176" s="472"/>
      <c r="GF176" s="472"/>
      <c r="GG176" s="472"/>
      <c r="GH176" s="472"/>
      <c r="GI176" s="472"/>
      <c r="GJ176" s="472"/>
      <c r="GK176" s="472"/>
      <c r="GL176" s="472"/>
      <c r="GM176" s="472"/>
      <c r="GN176" s="472"/>
      <c r="GO176" s="472"/>
      <c r="GP176" s="472"/>
      <c r="GQ176" s="472"/>
      <c r="GR176" s="472"/>
      <c r="GS176" s="472"/>
      <c r="GT176" s="472"/>
      <c r="GU176" s="472"/>
      <c r="GV176" s="472"/>
      <c r="GW176" s="472"/>
      <c r="GX176" s="472"/>
      <c r="GY176" s="472"/>
      <c r="GZ176" s="472"/>
      <c r="HA176" s="472"/>
      <c r="HB176" s="472"/>
      <c r="HC176" s="472"/>
      <c r="HD176" s="472"/>
      <c r="HE176" s="472"/>
      <c r="HF176" s="472"/>
      <c r="HG176" s="472"/>
      <c r="HH176" s="472"/>
      <c r="HI176" s="472"/>
      <c r="HJ176" s="472"/>
      <c r="HK176" s="472"/>
      <c r="HL176" s="472"/>
      <c r="HM176" s="472"/>
      <c r="HN176" s="472"/>
      <c r="HO176" s="472"/>
      <c r="HP176" s="472"/>
      <c r="HQ176" s="472"/>
      <c r="HR176" s="472"/>
      <c r="HS176" s="472"/>
      <c r="HT176" s="472"/>
      <c r="HU176" s="472"/>
      <c r="HV176" s="472"/>
      <c r="HW176" s="472"/>
      <c r="HX176" s="472"/>
      <c r="HY176" s="472"/>
      <c r="HZ176" s="472"/>
      <c r="IA176" s="472"/>
      <c r="IB176" s="472"/>
      <c r="IC176" s="472"/>
      <c r="ID176" s="472"/>
    </row>
    <row r="177" spans="1:238" ht="93.6" x14ac:dyDescent="0.3">
      <c r="A177" s="399" t="s">
        <v>1463</v>
      </c>
      <c r="B177" s="612"/>
      <c r="C177" s="612"/>
      <c r="D177" s="612"/>
      <c r="E177" s="293">
        <f t="shared" si="38"/>
        <v>1511</v>
      </c>
      <c r="F177" s="293">
        <v>0</v>
      </c>
      <c r="G177" s="293">
        <v>0</v>
      </c>
      <c r="H177" s="293">
        <v>0</v>
      </c>
      <c r="I177" s="293">
        <v>1511</v>
      </c>
      <c r="J177" s="293">
        <v>0</v>
      </c>
      <c r="K177" s="293">
        <v>0</v>
      </c>
      <c r="L177" s="293">
        <v>0</v>
      </c>
      <c r="M177" s="293">
        <v>0</v>
      </c>
      <c r="N177" s="472"/>
      <c r="O177" s="472"/>
      <c r="P177" s="472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  <c r="BB177" s="472"/>
      <c r="BC177" s="472"/>
      <c r="BD177" s="472"/>
      <c r="BE177" s="472"/>
      <c r="BF177" s="472"/>
      <c r="BG177" s="472"/>
      <c r="BH177" s="472"/>
      <c r="BI177" s="472"/>
      <c r="BJ177" s="472"/>
      <c r="BK177" s="472"/>
      <c r="BL177" s="472"/>
      <c r="BM177" s="472"/>
      <c r="BN177" s="472"/>
      <c r="BO177" s="472"/>
      <c r="BP177" s="472"/>
      <c r="BQ177" s="472"/>
      <c r="BR177" s="472"/>
      <c r="BS177" s="472"/>
      <c r="BT177" s="472"/>
      <c r="BU177" s="472"/>
      <c r="BV177" s="472"/>
      <c r="BW177" s="472"/>
      <c r="BX177" s="472"/>
      <c r="BY177" s="472"/>
      <c r="BZ177" s="472"/>
      <c r="CA177" s="472"/>
      <c r="CB177" s="472"/>
      <c r="CC177" s="472"/>
      <c r="CD177" s="472"/>
      <c r="CE177" s="472"/>
      <c r="CF177" s="472"/>
      <c r="CG177" s="472"/>
      <c r="CH177" s="472"/>
      <c r="CI177" s="472"/>
      <c r="CJ177" s="472"/>
      <c r="CK177" s="472"/>
      <c r="CL177" s="472"/>
      <c r="CM177" s="472"/>
      <c r="CN177" s="472"/>
      <c r="CO177" s="472"/>
      <c r="CP177" s="472"/>
      <c r="CQ177" s="472"/>
      <c r="CR177" s="472"/>
      <c r="CS177" s="472"/>
      <c r="CT177" s="472"/>
      <c r="CU177" s="472"/>
      <c r="CV177" s="472"/>
      <c r="CW177" s="472"/>
      <c r="CX177" s="472"/>
      <c r="CY177" s="472"/>
      <c r="CZ177" s="472"/>
      <c r="DA177" s="472"/>
      <c r="DB177" s="472"/>
      <c r="DC177" s="472"/>
      <c r="DD177" s="472"/>
      <c r="DE177" s="472"/>
      <c r="DF177" s="472"/>
      <c r="DG177" s="472"/>
      <c r="DH177" s="472"/>
      <c r="DI177" s="472"/>
      <c r="DJ177" s="472"/>
      <c r="DK177" s="472"/>
      <c r="DL177" s="472"/>
      <c r="DM177" s="472"/>
      <c r="DN177" s="472"/>
      <c r="DO177" s="472"/>
      <c r="DP177" s="472"/>
      <c r="DQ177" s="472"/>
      <c r="DR177" s="472"/>
      <c r="DS177" s="472"/>
      <c r="DT177" s="472"/>
      <c r="DU177" s="472"/>
      <c r="DV177" s="472"/>
      <c r="DW177" s="472"/>
      <c r="DX177" s="472"/>
      <c r="DY177" s="472"/>
      <c r="DZ177" s="472"/>
      <c r="EA177" s="472"/>
      <c r="EB177" s="472"/>
      <c r="EC177" s="472"/>
      <c r="ED177" s="472"/>
      <c r="EE177" s="472"/>
      <c r="EF177" s="472"/>
      <c r="EG177" s="472"/>
      <c r="EH177" s="472"/>
      <c r="EI177" s="472"/>
      <c r="EJ177" s="472"/>
      <c r="EK177" s="472"/>
      <c r="EL177" s="472"/>
      <c r="EM177" s="472"/>
      <c r="EN177" s="472"/>
      <c r="EO177" s="472"/>
      <c r="EP177" s="472"/>
      <c r="EQ177" s="472"/>
      <c r="ER177" s="472"/>
      <c r="ES177" s="472"/>
      <c r="ET177" s="472"/>
      <c r="EU177" s="472"/>
      <c r="EV177" s="472"/>
      <c r="EW177" s="472"/>
      <c r="EX177" s="472"/>
      <c r="EY177" s="472"/>
      <c r="EZ177" s="472"/>
      <c r="FA177" s="472"/>
      <c r="FB177" s="472"/>
      <c r="FC177" s="472"/>
      <c r="FD177" s="472"/>
      <c r="FE177" s="472"/>
      <c r="FF177" s="472"/>
      <c r="FG177" s="472"/>
      <c r="FH177" s="472"/>
      <c r="FI177" s="472"/>
      <c r="FJ177" s="472"/>
      <c r="FK177" s="472"/>
      <c r="FL177" s="472"/>
      <c r="FM177" s="472"/>
      <c r="FN177" s="472"/>
      <c r="FO177" s="472"/>
      <c r="FP177" s="472"/>
      <c r="FQ177" s="472"/>
      <c r="FR177" s="472"/>
      <c r="FS177" s="472"/>
      <c r="FT177" s="472"/>
      <c r="FU177" s="472"/>
      <c r="FV177" s="472"/>
      <c r="FW177" s="472"/>
      <c r="FX177" s="472"/>
      <c r="FY177" s="472"/>
      <c r="FZ177" s="472"/>
      <c r="GA177" s="472"/>
      <c r="GB177" s="472"/>
      <c r="GC177" s="472"/>
      <c r="GD177" s="472"/>
      <c r="GE177" s="472"/>
      <c r="GF177" s="472"/>
      <c r="GG177" s="472"/>
      <c r="GH177" s="472"/>
      <c r="GI177" s="472"/>
      <c r="GJ177" s="472"/>
      <c r="GK177" s="472"/>
      <c r="GL177" s="472"/>
      <c r="GM177" s="472"/>
      <c r="GN177" s="472"/>
      <c r="GO177" s="472"/>
      <c r="GP177" s="472"/>
      <c r="GQ177" s="472"/>
      <c r="GR177" s="472"/>
      <c r="GS177" s="472"/>
      <c r="GT177" s="472"/>
      <c r="GU177" s="472"/>
      <c r="GV177" s="472"/>
      <c r="GW177" s="472"/>
      <c r="GX177" s="472"/>
      <c r="GY177" s="472"/>
      <c r="GZ177" s="472"/>
      <c r="HA177" s="472"/>
      <c r="HB177" s="472"/>
      <c r="HC177" s="472"/>
      <c r="HD177" s="472"/>
      <c r="HE177" s="472"/>
      <c r="HF177" s="472"/>
      <c r="HG177" s="472"/>
      <c r="HH177" s="472"/>
      <c r="HI177" s="472"/>
      <c r="HJ177" s="472"/>
      <c r="HK177" s="472"/>
      <c r="HL177" s="472"/>
      <c r="HM177" s="472"/>
      <c r="HN177" s="472"/>
      <c r="HO177" s="472"/>
      <c r="HP177" s="472"/>
      <c r="HQ177" s="472"/>
      <c r="HR177" s="472"/>
      <c r="HS177" s="472"/>
      <c r="HT177" s="472"/>
      <c r="HU177" s="472"/>
      <c r="HV177" s="472"/>
      <c r="HW177" s="472"/>
      <c r="HX177" s="472"/>
      <c r="HY177" s="472"/>
      <c r="HZ177" s="472"/>
      <c r="IA177" s="472"/>
      <c r="IB177" s="472"/>
      <c r="IC177" s="472"/>
      <c r="ID177" s="472"/>
    </row>
    <row r="178" spans="1:238" ht="31.2" x14ac:dyDescent="0.3">
      <c r="A178" s="397" t="s">
        <v>1215</v>
      </c>
      <c r="B178" s="611"/>
      <c r="C178" s="611"/>
      <c r="D178" s="611"/>
      <c r="E178" s="291">
        <f t="shared" si="38"/>
        <v>218947</v>
      </c>
      <c r="F178" s="291">
        <f>SUM(F179:F191)</f>
        <v>0</v>
      </c>
      <c r="G178" s="291">
        <f t="shared" ref="G178:M178" si="48">SUM(G179:G191)</f>
        <v>0</v>
      </c>
      <c r="H178" s="291">
        <f t="shared" si="48"/>
        <v>38463</v>
      </c>
      <c r="I178" s="291">
        <f t="shared" si="48"/>
        <v>69982</v>
      </c>
      <c r="J178" s="291">
        <f t="shared" si="48"/>
        <v>110502</v>
      </c>
      <c r="K178" s="291">
        <f t="shared" si="48"/>
        <v>0</v>
      </c>
      <c r="L178" s="291">
        <f t="shared" si="48"/>
        <v>0</v>
      </c>
      <c r="M178" s="291">
        <f t="shared" si="48"/>
        <v>0</v>
      </c>
      <c r="N178" s="472"/>
      <c r="O178" s="472"/>
      <c r="P178" s="472"/>
      <c r="Q178" s="472"/>
      <c r="R178" s="472"/>
      <c r="S178" s="472"/>
      <c r="T178" s="472"/>
      <c r="U178" s="472"/>
      <c r="V178" s="472"/>
      <c r="W178" s="472"/>
      <c r="X178" s="472"/>
      <c r="Y178" s="472"/>
      <c r="Z178" s="472"/>
      <c r="AA178" s="472"/>
      <c r="AB178" s="472"/>
      <c r="AC178" s="472"/>
      <c r="AD178" s="472"/>
      <c r="AE178" s="472"/>
      <c r="AF178" s="472"/>
      <c r="AG178" s="472"/>
      <c r="AH178" s="472"/>
      <c r="AI178" s="472"/>
      <c r="AJ178" s="472"/>
      <c r="AK178" s="472"/>
      <c r="AL178" s="472"/>
      <c r="AM178" s="472"/>
      <c r="AN178" s="472"/>
      <c r="AO178" s="472"/>
      <c r="AP178" s="472"/>
      <c r="AQ178" s="472"/>
      <c r="AR178" s="472"/>
      <c r="AS178" s="472"/>
      <c r="AT178" s="472"/>
      <c r="AU178" s="472"/>
      <c r="AV178" s="472"/>
      <c r="AW178" s="472"/>
      <c r="AX178" s="472"/>
      <c r="AY178" s="472"/>
      <c r="AZ178" s="472"/>
      <c r="BA178" s="472"/>
      <c r="BB178" s="472"/>
      <c r="BC178" s="472"/>
      <c r="BD178" s="472"/>
      <c r="BE178" s="472"/>
      <c r="BF178" s="472"/>
      <c r="BG178" s="472"/>
      <c r="BH178" s="472"/>
      <c r="BI178" s="472"/>
      <c r="BJ178" s="472"/>
      <c r="BK178" s="472"/>
      <c r="BL178" s="472"/>
      <c r="BM178" s="472"/>
      <c r="BN178" s="472"/>
      <c r="BO178" s="472"/>
      <c r="BP178" s="472"/>
      <c r="BQ178" s="472"/>
      <c r="BR178" s="472"/>
      <c r="BS178" s="472"/>
      <c r="BT178" s="472"/>
      <c r="BU178" s="472"/>
      <c r="BV178" s="472"/>
      <c r="BW178" s="472"/>
      <c r="BX178" s="472"/>
      <c r="BY178" s="472"/>
      <c r="BZ178" s="472"/>
      <c r="CA178" s="472"/>
      <c r="CB178" s="472"/>
      <c r="CC178" s="472"/>
      <c r="CD178" s="472"/>
      <c r="CE178" s="472"/>
      <c r="CF178" s="472"/>
      <c r="CG178" s="472"/>
      <c r="CH178" s="472"/>
      <c r="CI178" s="472"/>
      <c r="CJ178" s="472"/>
      <c r="CK178" s="472"/>
      <c r="CL178" s="472"/>
      <c r="CM178" s="472"/>
      <c r="CN178" s="472"/>
      <c r="CO178" s="472"/>
      <c r="CP178" s="472"/>
      <c r="CQ178" s="472"/>
      <c r="CR178" s="472"/>
      <c r="CS178" s="472"/>
      <c r="CT178" s="472"/>
      <c r="CU178" s="472"/>
      <c r="CV178" s="472"/>
      <c r="CW178" s="472"/>
      <c r="CX178" s="472"/>
      <c r="CY178" s="472"/>
      <c r="CZ178" s="472"/>
      <c r="DA178" s="472"/>
      <c r="DB178" s="472"/>
      <c r="DC178" s="472"/>
      <c r="DD178" s="472"/>
      <c r="DE178" s="472"/>
      <c r="DF178" s="472"/>
      <c r="DG178" s="472"/>
      <c r="DH178" s="472"/>
      <c r="DI178" s="472"/>
      <c r="DJ178" s="472"/>
      <c r="DK178" s="472"/>
      <c r="DL178" s="472"/>
      <c r="DM178" s="472"/>
      <c r="DN178" s="472"/>
      <c r="DO178" s="472"/>
      <c r="DP178" s="472"/>
      <c r="DQ178" s="472"/>
      <c r="DR178" s="472"/>
      <c r="DS178" s="472"/>
      <c r="DT178" s="472"/>
      <c r="DU178" s="472"/>
      <c r="DV178" s="472"/>
      <c r="DW178" s="472"/>
      <c r="DX178" s="472"/>
      <c r="DY178" s="472"/>
      <c r="DZ178" s="472"/>
      <c r="EA178" s="472"/>
      <c r="EB178" s="472"/>
      <c r="EC178" s="472"/>
      <c r="ED178" s="472"/>
      <c r="EE178" s="472"/>
      <c r="EF178" s="472"/>
      <c r="EG178" s="472"/>
      <c r="EH178" s="472"/>
      <c r="EI178" s="472"/>
      <c r="EJ178" s="472"/>
      <c r="EK178" s="472"/>
      <c r="EL178" s="472"/>
      <c r="EM178" s="472"/>
      <c r="EN178" s="472"/>
      <c r="EO178" s="472"/>
      <c r="EP178" s="472"/>
      <c r="EQ178" s="472"/>
      <c r="ER178" s="472"/>
      <c r="ES178" s="472"/>
      <c r="ET178" s="472"/>
      <c r="EU178" s="472"/>
      <c r="EV178" s="472"/>
      <c r="EW178" s="472"/>
      <c r="EX178" s="472"/>
      <c r="EY178" s="472"/>
      <c r="EZ178" s="472"/>
      <c r="FA178" s="472"/>
      <c r="FB178" s="472"/>
      <c r="FC178" s="472"/>
      <c r="FD178" s="472"/>
      <c r="FE178" s="472"/>
      <c r="FF178" s="472"/>
      <c r="FG178" s="472"/>
      <c r="FH178" s="472"/>
      <c r="FI178" s="472"/>
      <c r="FJ178" s="472"/>
      <c r="FK178" s="472"/>
      <c r="FL178" s="472"/>
      <c r="FM178" s="472"/>
      <c r="FN178" s="472"/>
      <c r="FO178" s="472"/>
      <c r="FP178" s="472"/>
      <c r="FQ178" s="472"/>
      <c r="FR178" s="472"/>
      <c r="FS178" s="472"/>
      <c r="FT178" s="472"/>
      <c r="FU178" s="472"/>
      <c r="FV178" s="472"/>
      <c r="FW178" s="472"/>
      <c r="FX178" s="472"/>
      <c r="FY178" s="472"/>
      <c r="FZ178" s="472"/>
      <c r="GA178" s="472"/>
      <c r="GB178" s="472"/>
      <c r="GC178" s="472"/>
      <c r="GD178" s="472"/>
      <c r="GE178" s="472"/>
      <c r="GF178" s="472"/>
      <c r="GG178" s="472"/>
      <c r="GH178" s="472"/>
      <c r="GI178" s="472"/>
      <c r="GJ178" s="472"/>
      <c r="GK178" s="472"/>
      <c r="GL178" s="472"/>
      <c r="GM178" s="472"/>
      <c r="GN178" s="472"/>
      <c r="GO178" s="472"/>
      <c r="GP178" s="472"/>
      <c r="GQ178" s="472"/>
      <c r="GR178" s="472"/>
      <c r="GS178" s="472"/>
      <c r="GT178" s="472"/>
      <c r="GU178" s="472"/>
      <c r="GV178" s="472"/>
      <c r="GW178" s="472"/>
      <c r="GX178" s="472"/>
      <c r="GY178" s="472"/>
      <c r="GZ178" s="472"/>
      <c r="HA178" s="472"/>
      <c r="HB178" s="472"/>
      <c r="HC178" s="472"/>
      <c r="HD178" s="472"/>
      <c r="HE178" s="472"/>
      <c r="HF178" s="472"/>
      <c r="HG178" s="472"/>
      <c r="HH178" s="472"/>
      <c r="HI178" s="472"/>
      <c r="HJ178" s="472"/>
      <c r="HK178" s="472"/>
      <c r="HL178" s="472"/>
      <c r="HM178" s="472"/>
      <c r="HN178" s="472"/>
      <c r="HO178" s="472"/>
      <c r="HP178" s="472"/>
      <c r="HQ178" s="472"/>
      <c r="HR178" s="472"/>
      <c r="HS178" s="472"/>
      <c r="HT178" s="472"/>
      <c r="HU178" s="472"/>
      <c r="HV178" s="472"/>
      <c r="HW178" s="472"/>
      <c r="HX178" s="472"/>
      <c r="HY178" s="472"/>
      <c r="HZ178" s="472"/>
      <c r="IA178" s="472"/>
      <c r="IB178" s="472"/>
      <c r="IC178" s="472"/>
      <c r="ID178" s="472"/>
    </row>
    <row r="179" spans="1:238" ht="31.2" x14ac:dyDescent="0.3">
      <c r="A179" s="399" t="s">
        <v>1222</v>
      </c>
      <c r="B179" s="614">
        <v>1</v>
      </c>
      <c r="C179" s="614">
        <v>530</v>
      </c>
      <c r="D179" s="614">
        <v>5203</v>
      </c>
      <c r="E179" s="295">
        <f t="shared" si="38"/>
        <v>3500</v>
      </c>
      <c r="F179" s="295">
        <v>0</v>
      </c>
      <c r="G179" s="295">
        <v>0</v>
      </c>
      <c r="H179" s="295">
        <v>0</v>
      </c>
      <c r="I179" s="295">
        <v>0</v>
      </c>
      <c r="J179" s="295">
        <v>3500</v>
      </c>
      <c r="K179" s="295">
        <v>0</v>
      </c>
      <c r="L179" s="295">
        <v>0</v>
      </c>
      <c r="M179" s="295">
        <v>0</v>
      </c>
      <c r="N179" s="472"/>
      <c r="O179" s="472"/>
      <c r="P179" s="472"/>
      <c r="Q179" s="472"/>
      <c r="R179" s="472"/>
      <c r="S179" s="472"/>
      <c r="T179" s="472"/>
      <c r="U179" s="472"/>
      <c r="V179" s="472"/>
      <c r="W179" s="472"/>
      <c r="X179" s="472"/>
      <c r="Y179" s="472"/>
      <c r="Z179" s="472"/>
      <c r="AA179" s="472"/>
      <c r="AB179" s="472"/>
      <c r="AC179" s="472"/>
      <c r="AD179" s="472"/>
      <c r="AE179" s="472"/>
      <c r="AF179" s="472"/>
      <c r="AG179" s="472"/>
      <c r="AH179" s="472"/>
      <c r="AI179" s="472"/>
      <c r="AJ179" s="472"/>
      <c r="AK179" s="472"/>
      <c r="AL179" s="472"/>
      <c r="AM179" s="472"/>
      <c r="AN179" s="472"/>
      <c r="AO179" s="472"/>
      <c r="AP179" s="472"/>
      <c r="AQ179" s="472"/>
      <c r="AR179" s="472"/>
      <c r="AS179" s="472"/>
      <c r="AT179" s="472"/>
      <c r="AU179" s="472"/>
      <c r="AV179" s="472"/>
      <c r="AW179" s="472"/>
      <c r="AX179" s="472"/>
      <c r="AY179" s="472"/>
      <c r="AZ179" s="472"/>
      <c r="BA179" s="472"/>
      <c r="BB179" s="472"/>
      <c r="BC179" s="472"/>
      <c r="BD179" s="472"/>
      <c r="BE179" s="472"/>
      <c r="BF179" s="472"/>
      <c r="BG179" s="472"/>
      <c r="BH179" s="472"/>
      <c r="BI179" s="472"/>
      <c r="BJ179" s="472"/>
      <c r="BK179" s="472"/>
      <c r="BL179" s="472"/>
      <c r="BM179" s="472"/>
      <c r="BN179" s="472"/>
      <c r="BO179" s="472"/>
      <c r="BP179" s="472"/>
      <c r="BQ179" s="472"/>
      <c r="BR179" s="472"/>
      <c r="BS179" s="472"/>
      <c r="BT179" s="472"/>
      <c r="BU179" s="472"/>
      <c r="BV179" s="472"/>
      <c r="BW179" s="472"/>
      <c r="BX179" s="472"/>
      <c r="BY179" s="472"/>
      <c r="BZ179" s="472"/>
      <c r="CA179" s="472"/>
      <c r="CB179" s="472"/>
      <c r="CC179" s="472"/>
      <c r="CD179" s="472"/>
      <c r="CE179" s="472"/>
      <c r="CF179" s="472"/>
      <c r="CG179" s="472"/>
      <c r="CH179" s="472"/>
      <c r="CI179" s="472"/>
      <c r="CJ179" s="472"/>
      <c r="CK179" s="472"/>
      <c r="CL179" s="472"/>
      <c r="CM179" s="472"/>
      <c r="CN179" s="472"/>
      <c r="CO179" s="472"/>
      <c r="CP179" s="472"/>
      <c r="CQ179" s="472"/>
      <c r="CR179" s="472"/>
      <c r="CS179" s="472"/>
      <c r="CT179" s="472"/>
      <c r="CU179" s="472"/>
      <c r="CV179" s="472"/>
      <c r="CW179" s="472"/>
      <c r="CX179" s="472"/>
      <c r="CY179" s="472"/>
      <c r="CZ179" s="472"/>
      <c r="DA179" s="472"/>
      <c r="DB179" s="472"/>
      <c r="DC179" s="472"/>
      <c r="DD179" s="472"/>
      <c r="DE179" s="472"/>
      <c r="DF179" s="472"/>
      <c r="DG179" s="472"/>
      <c r="DH179" s="472"/>
      <c r="DI179" s="472"/>
      <c r="DJ179" s="472"/>
      <c r="DK179" s="472"/>
      <c r="DL179" s="472"/>
      <c r="DM179" s="472"/>
      <c r="DN179" s="472"/>
      <c r="DO179" s="472"/>
      <c r="DP179" s="472"/>
      <c r="DQ179" s="472"/>
      <c r="DR179" s="472"/>
      <c r="DS179" s="472"/>
      <c r="DT179" s="472"/>
      <c r="DU179" s="472"/>
      <c r="DV179" s="472"/>
      <c r="DW179" s="472"/>
      <c r="DX179" s="472"/>
      <c r="DY179" s="472"/>
      <c r="DZ179" s="472"/>
      <c r="EA179" s="472"/>
      <c r="EB179" s="472"/>
      <c r="EC179" s="472"/>
      <c r="ED179" s="472"/>
      <c r="EE179" s="472"/>
      <c r="EF179" s="472"/>
      <c r="EG179" s="472"/>
      <c r="EH179" s="472"/>
      <c r="EI179" s="472"/>
      <c r="EJ179" s="472"/>
      <c r="EK179" s="472"/>
      <c r="EL179" s="472"/>
      <c r="EM179" s="472"/>
      <c r="EN179" s="472"/>
      <c r="EO179" s="472"/>
      <c r="EP179" s="472"/>
      <c r="EQ179" s="472"/>
      <c r="ER179" s="472"/>
      <c r="ES179" s="472"/>
      <c r="ET179" s="472"/>
      <c r="EU179" s="472"/>
      <c r="EV179" s="472"/>
      <c r="EW179" s="472"/>
      <c r="EX179" s="472"/>
      <c r="EY179" s="472"/>
      <c r="EZ179" s="472"/>
      <c r="FA179" s="472"/>
      <c r="FB179" s="472"/>
      <c r="FC179" s="472"/>
      <c r="FD179" s="472"/>
      <c r="FE179" s="472"/>
      <c r="FF179" s="472"/>
      <c r="FG179" s="472"/>
      <c r="FH179" s="472"/>
      <c r="FI179" s="472"/>
      <c r="FJ179" s="472"/>
      <c r="FK179" s="472"/>
      <c r="FL179" s="472"/>
      <c r="FM179" s="472"/>
      <c r="FN179" s="472"/>
      <c r="FO179" s="472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</row>
    <row r="180" spans="1:238" ht="31.2" x14ac:dyDescent="0.3">
      <c r="A180" s="399" t="s">
        <v>1464</v>
      </c>
      <c r="B180" s="615" t="s">
        <v>1378</v>
      </c>
      <c r="C180" s="614">
        <v>529</v>
      </c>
      <c r="D180" s="614">
        <v>5203</v>
      </c>
      <c r="E180" s="295">
        <f t="shared" si="38"/>
        <v>23387</v>
      </c>
      <c r="F180" s="295">
        <v>0</v>
      </c>
      <c r="G180" s="295">
        <v>0</v>
      </c>
      <c r="H180" s="295">
        <f>23387-14137</f>
        <v>9250</v>
      </c>
      <c r="I180" s="295">
        <v>0</v>
      </c>
      <c r="J180" s="295">
        <v>14137</v>
      </c>
      <c r="K180" s="295">
        <v>0</v>
      </c>
      <c r="L180" s="295">
        <v>0</v>
      </c>
      <c r="M180" s="295">
        <v>0</v>
      </c>
      <c r="N180" s="472"/>
      <c r="O180" s="472"/>
      <c r="P180" s="472"/>
      <c r="Q180" s="472"/>
      <c r="R180" s="472"/>
      <c r="S180" s="472"/>
      <c r="T180" s="472"/>
      <c r="U180" s="472"/>
      <c r="V180" s="472"/>
      <c r="W180" s="472"/>
      <c r="X180" s="472"/>
      <c r="Y180" s="472"/>
      <c r="Z180" s="472"/>
      <c r="AA180" s="472"/>
      <c r="AB180" s="472"/>
      <c r="AC180" s="472"/>
      <c r="AD180" s="472"/>
      <c r="AE180" s="472"/>
      <c r="AF180" s="472"/>
      <c r="AG180" s="472"/>
      <c r="AH180" s="472"/>
      <c r="AI180" s="472"/>
      <c r="AJ180" s="472"/>
      <c r="AK180" s="472"/>
      <c r="AL180" s="472"/>
      <c r="AM180" s="472"/>
      <c r="AN180" s="472"/>
      <c r="AO180" s="472"/>
      <c r="AP180" s="472"/>
      <c r="AQ180" s="472"/>
      <c r="AR180" s="472"/>
      <c r="AS180" s="472"/>
      <c r="AT180" s="472"/>
      <c r="AU180" s="472"/>
      <c r="AV180" s="472"/>
      <c r="AW180" s="472"/>
      <c r="AX180" s="472"/>
      <c r="AY180" s="472"/>
      <c r="AZ180" s="472"/>
      <c r="BA180" s="472"/>
      <c r="BB180" s="472"/>
      <c r="BC180" s="472"/>
      <c r="BD180" s="472"/>
      <c r="BE180" s="472"/>
      <c r="BF180" s="472"/>
      <c r="BG180" s="472"/>
      <c r="BH180" s="472"/>
      <c r="BI180" s="472"/>
      <c r="BJ180" s="472"/>
      <c r="BK180" s="472"/>
      <c r="BL180" s="472"/>
      <c r="BM180" s="472"/>
      <c r="BN180" s="472"/>
      <c r="BO180" s="472"/>
      <c r="BP180" s="472"/>
      <c r="BQ180" s="472"/>
      <c r="BR180" s="472"/>
      <c r="BS180" s="472"/>
      <c r="BT180" s="472"/>
      <c r="BU180" s="472"/>
      <c r="BV180" s="472"/>
      <c r="BW180" s="472"/>
      <c r="BX180" s="472"/>
      <c r="BY180" s="472"/>
      <c r="BZ180" s="472"/>
      <c r="CA180" s="472"/>
      <c r="CB180" s="472"/>
      <c r="CC180" s="472"/>
      <c r="CD180" s="472"/>
      <c r="CE180" s="472"/>
      <c r="CF180" s="472"/>
      <c r="CG180" s="472"/>
      <c r="CH180" s="472"/>
      <c r="CI180" s="472"/>
      <c r="CJ180" s="472"/>
      <c r="CK180" s="472"/>
      <c r="CL180" s="472"/>
      <c r="CM180" s="472"/>
      <c r="CN180" s="472"/>
      <c r="CO180" s="472"/>
      <c r="CP180" s="472"/>
      <c r="CQ180" s="472"/>
      <c r="CR180" s="472"/>
      <c r="CS180" s="472"/>
      <c r="CT180" s="472"/>
      <c r="CU180" s="472"/>
      <c r="CV180" s="472"/>
      <c r="CW180" s="472"/>
      <c r="CX180" s="472"/>
      <c r="CY180" s="472"/>
      <c r="CZ180" s="472"/>
      <c r="DA180" s="472"/>
      <c r="DB180" s="472"/>
      <c r="DC180" s="472"/>
      <c r="DD180" s="472"/>
      <c r="DE180" s="472"/>
      <c r="DF180" s="472"/>
      <c r="DG180" s="472"/>
      <c r="DH180" s="472"/>
      <c r="DI180" s="472"/>
      <c r="DJ180" s="472"/>
      <c r="DK180" s="472"/>
      <c r="DL180" s="472"/>
      <c r="DM180" s="472"/>
      <c r="DN180" s="472"/>
      <c r="DO180" s="472"/>
      <c r="DP180" s="472"/>
      <c r="DQ180" s="472"/>
      <c r="DR180" s="472"/>
      <c r="DS180" s="472"/>
      <c r="DT180" s="472"/>
      <c r="DU180" s="472"/>
      <c r="DV180" s="472"/>
      <c r="DW180" s="472"/>
      <c r="DX180" s="472"/>
      <c r="DY180" s="472"/>
      <c r="DZ180" s="472"/>
      <c r="EA180" s="472"/>
      <c r="EB180" s="472"/>
      <c r="EC180" s="472"/>
      <c r="ED180" s="472"/>
      <c r="EE180" s="472"/>
      <c r="EF180" s="472"/>
      <c r="EG180" s="472"/>
      <c r="EH180" s="472"/>
      <c r="EI180" s="472"/>
      <c r="EJ180" s="472"/>
      <c r="EK180" s="472"/>
      <c r="EL180" s="472"/>
      <c r="EM180" s="472"/>
      <c r="EN180" s="472"/>
      <c r="EO180" s="472"/>
      <c r="EP180" s="472"/>
      <c r="EQ180" s="472"/>
      <c r="ER180" s="472"/>
      <c r="ES180" s="472"/>
      <c r="ET180" s="472"/>
      <c r="EU180" s="472"/>
      <c r="EV180" s="472"/>
      <c r="EW180" s="472"/>
      <c r="EX180" s="472"/>
      <c r="EY180" s="472"/>
      <c r="EZ180" s="472"/>
      <c r="FA180" s="472"/>
      <c r="FB180" s="472"/>
      <c r="FC180" s="472"/>
      <c r="FD180" s="472"/>
      <c r="FE180" s="472"/>
      <c r="FF180" s="472"/>
      <c r="FG180" s="472"/>
      <c r="FH180" s="472"/>
      <c r="FI180" s="472"/>
      <c r="FJ180" s="472"/>
      <c r="FK180" s="472"/>
      <c r="FL180" s="472"/>
      <c r="FM180" s="472"/>
      <c r="FN180" s="472"/>
      <c r="FO180" s="472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</row>
    <row r="181" spans="1:238" ht="31.2" x14ac:dyDescent="0.3">
      <c r="A181" s="399" t="s">
        <v>1465</v>
      </c>
      <c r="B181" s="612">
        <v>1</v>
      </c>
      <c r="C181" s="612">
        <v>540</v>
      </c>
      <c r="D181" s="612">
        <v>5203</v>
      </c>
      <c r="E181" s="293">
        <f t="shared" si="38"/>
        <v>14998</v>
      </c>
      <c r="F181" s="293">
        <v>0</v>
      </c>
      <c r="G181" s="293">
        <v>0</v>
      </c>
      <c r="H181" s="293">
        <v>0</v>
      </c>
      <c r="I181" s="293">
        <v>0</v>
      </c>
      <c r="J181" s="293">
        <v>14998</v>
      </c>
      <c r="K181" s="293">
        <v>0</v>
      </c>
      <c r="L181" s="293">
        <v>0</v>
      </c>
      <c r="M181" s="293">
        <v>0</v>
      </c>
      <c r="N181" s="472"/>
      <c r="O181" s="472"/>
      <c r="P181" s="472"/>
      <c r="Q181" s="472"/>
      <c r="R181" s="472"/>
      <c r="S181" s="472"/>
      <c r="T181" s="472"/>
      <c r="U181" s="472"/>
      <c r="V181" s="472"/>
      <c r="W181" s="472"/>
      <c r="X181" s="472"/>
      <c r="Y181" s="472"/>
      <c r="Z181" s="472"/>
      <c r="AA181" s="472"/>
      <c r="AB181" s="472"/>
      <c r="AC181" s="472"/>
      <c r="AD181" s="472"/>
      <c r="AE181" s="472"/>
      <c r="AF181" s="472"/>
      <c r="AG181" s="472"/>
      <c r="AH181" s="472"/>
      <c r="AI181" s="472"/>
      <c r="AJ181" s="472"/>
      <c r="AK181" s="472"/>
      <c r="AL181" s="472"/>
      <c r="AM181" s="472"/>
      <c r="AN181" s="472"/>
      <c r="AO181" s="472"/>
      <c r="AP181" s="472"/>
      <c r="AQ181" s="472"/>
      <c r="AR181" s="472"/>
      <c r="AS181" s="472"/>
      <c r="AT181" s="472"/>
      <c r="AU181" s="472"/>
      <c r="AV181" s="472"/>
      <c r="AW181" s="472"/>
      <c r="AX181" s="472"/>
      <c r="AY181" s="472"/>
      <c r="AZ181" s="472"/>
      <c r="BA181" s="472"/>
      <c r="BB181" s="472"/>
      <c r="BC181" s="472"/>
      <c r="BD181" s="472"/>
      <c r="BE181" s="472"/>
      <c r="BF181" s="472"/>
      <c r="BG181" s="472"/>
      <c r="BH181" s="472"/>
      <c r="BI181" s="472"/>
      <c r="BJ181" s="472"/>
      <c r="BK181" s="472"/>
      <c r="BL181" s="472"/>
      <c r="BM181" s="472"/>
      <c r="BN181" s="472"/>
      <c r="BO181" s="472"/>
      <c r="BP181" s="472"/>
      <c r="BQ181" s="472"/>
      <c r="BR181" s="472"/>
      <c r="BS181" s="472"/>
      <c r="BT181" s="472"/>
      <c r="BU181" s="472"/>
      <c r="BV181" s="472"/>
      <c r="BW181" s="472"/>
      <c r="BX181" s="472"/>
      <c r="BY181" s="472"/>
      <c r="BZ181" s="472"/>
      <c r="CA181" s="472"/>
      <c r="CB181" s="472"/>
      <c r="CC181" s="472"/>
      <c r="CD181" s="472"/>
      <c r="CE181" s="472"/>
      <c r="CF181" s="472"/>
      <c r="CG181" s="472"/>
      <c r="CH181" s="472"/>
      <c r="CI181" s="472"/>
      <c r="CJ181" s="472"/>
      <c r="CK181" s="472"/>
      <c r="CL181" s="472"/>
      <c r="CM181" s="472"/>
      <c r="CN181" s="472"/>
      <c r="CO181" s="472"/>
      <c r="CP181" s="472"/>
      <c r="CQ181" s="472"/>
      <c r="CR181" s="472"/>
      <c r="CS181" s="472"/>
      <c r="CT181" s="472"/>
      <c r="CU181" s="472"/>
      <c r="CV181" s="472"/>
      <c r="CW181" s="472"/>
      <c r="CX181" s="472"/>
      <c r="CY181" s="472"/>
      <c r="CZ181" s="472"/>
      <c r="DA181" s="472"/>
      <c r="DB181" s="472"/>
      <c r="DC181" s="472"/>
      <c r="DD181" s="472"/>
      <c r="DE181" s="472"/>
      <c r="DF181" s="472"/>
      <c r="DG181" s="472"/>
      <c r="DH181" s="472"/>
      <c r="DI181" s="472"/>
      <c r="DJ181" s="472"/>
      <c r="DK181" s="472"/>
      <c r="DL181" s="472"/>
      <c r="DM181" s="472"/>
      <c r="DN181" s="472"/>
      <c r="DO181" s="472"/>
      <c r="DP181" s="472"/>
      <c r="DQ181" s="472"/>
      <c r="DR181" s="472"/>
      <c r="DS181" s="472"/>
      <c r="DT181" s="472"/>
      <c r="DU181" s="472"/>
      <c r="DV181" s="472"/>
      <c r="DW181" s="472"/>
      <c r="DX181" s="472"/>
      <c r="DY181" s="472"/>
      <c r="DZ181" s="472"/>
      <c r="EA181" s="472"/>
      <c r="EB181" s="472"/>
      <c r="EC181" s="472"/>
      <c r="ED181" s="472"/>
      <c r="EE181" s="472"/>
      <c r="EF181" s="472"/>
      <c r="EG181" s="472"/>
      <c r="EH181" s="472"/>
      <c r="EI181" s="472"/>
      <c r="EJ181" s="472"/>
      <c r="EK181" s="472"/>
      <c r="EL181" s="472"/>
      <c r="EM181" s="472"/>
      <c r="EN181" s="472"/>
      <c r="EO181" s="472"/>
      <c r="EP181" s="472"/>
      <c r="EQ181" s="472"/>
      <c r="ER181" s="472"/>
      <c r="ES181" s="472"/>
      <c r="ET181" s="472"/>
      <c r="EU181" s="472"/>
      <c r="EV181" s="472"/>
      <c r="EW181" s="472"/>
      <c r="EX181" s="472"/>
      <c r="EY181" s="472"/>
      <c r="EZ181" s="472"/>
      <c r="FA181" s="472"/>
      <c r="FB181" s="472"/>
      <c r="FC181" s="472"/>
      <c r="FD181" s="472"/>
      <c r="FE181" s="472"/>
      <c r="FF181" s="472"/>
      <c r="FG181" s="472"/>
      <c r="FH181" s="472"/>
      <c r="FI181" s="472"/>
      <c r="FJ181" s="472"/>
      <c r="FK181" s="472"/>
      <c r="FL181" s="472"/>
      <c r="FM181" s="472"/>
      <c r="FN181" s="472"/>
      <c r="FO181" s="472"/>
      <c r="FP181" s="472"/>
      <c r="FQ181" s="472"/>
      <c r="FR181" s="472"/>
      <c r="FS181" s="472"/>
      <c r="FT181" s="472"/>
      <c r="FU181" s="472"/>
      <c r="FV181" s="472"/>
      <c r="FW181" s="472"/>
      <c r="FX181" s="472"/>
      <c r="FY181" s="472"/>
      <c r="FZ181" s="472"/>
      <c r="GA181" s="472"/>
      <c r="GB181" s="472"/>
      <c r="GC181" s="472"/>
      <c r="GD181" s="472"/>
      <c r="GE181" s="472"/>
      <c r="GF181" s="472"/>
      <c r="GG181" s="472"/>
      <c r="GH181" s="472"/>
      <c r="GI181" s="472"/>
      <c r="GJ181" s="472"/>
      <c r="GK181" s="472"/>
      <c r="GL181" s="472"/>
      <c r="GM181" s="472"/>
      <c r="GN181" s="472"/>
      <c r="GO181" s="472"/>
      <c r="GP181" s="472"/>
      <c r="GQ181" s="472"/>
      <c r="GR181" s="472"/>
      <c r="GS181" s="472"/>
      <c r="GT181" s="472"/>
      <c r="GU181" s="472"/>
      <c r="GV181" s="472"/>
      <c r="GW181" s="472"/>
      <c r="GX181" s="472"/>
      <c r="GY181" s="472"/>
      <c r="GZ181" s="472"/>
      <c r="HA181" s="472"/>
      <c r="HB181" s="472"/>
      <c r="HC181" s="472"/>
      <c r="HD181" s="472"/>
      <c r="HE181" s="472"/>
      <c r="HF181" s="472"/>
      <c r="HG181" s="472"/>
      <c r="HH181" s="472"/>
      <c r="HI181" s="472"/>
      <c r="HJ181" s="472"/>
      <c r="HK181" s="472"/>
      <c r="HL181" s="472"/>
      <c r="HM181" s="472"/>
      <c r="HN181" s="472"/>
      <c r="HO181" s="472"/>
      <c r="HP181" s="472"/>
      <c r="HQ181" s="472"/>
      <c r="HR181" s="472"/>
      <c r="HS181" s="472"/>
      <c r="HT181" s="472"/>
      <c r="HU181" s="472"/>
      <c r="HV181" s="472"/>
      <c r="HW181" s="472"/>
      <c r="HX181" s="472"/>
      <c r="HY181" s="472"/>
      <c r="HZ181" s="472"/>
      <c r="IA181" s="472"/>
      <c r="IB181" s="472"/>
      <c r="IC181" s="472"/>
      <c r="ID181" s="472"/>
    </row>
    <row r="182" spans="1:238" ht="46.8" x14ac:dyDescent="0.3">
      <c r="A182" s="296" t="s">
        <v>1466</v>
      </c>
      <c r="B182" s="614">
        <v>2</v>
      </c>
      <c r="C182" s="614">
        <v>525</v>
      </c>
      <c r="D182" s="612">
        <v>5203</v>
      </c>
      <c r="E182" s="294">
        <f t="shared" si="38"/>
        <v>9682</v>
      </c>
      <c r="F182" s="294">
        <v>0</v>
      </c>
      <c r="G182" s="294">
        <v>0</v>
      </c>
      <c r="H182" s="294">
        <v>9682</v>
      </c>
      <c r="I182" s="294">
        <v>0</v>
      </c>
      <c r="J182" s="294">
        <v>0</v>
      </c>
      <c r="K182" s="294">
        <v>0</v>
      </c>
      <c r="L182" s="294">
        <v>0</v>
      </c>
      <c r="M182" s="294">
        <v>0</v>
      </c>
      <c r="N182" s="472"/>
      <c r="O182" s="472"/>
      <c r="P182" s="472"/>
      <c r="Q182" s="472"/>
      <c r="R182" s="472"/>
      <c r="S182" s="472"/>
      <c r="T182" s="472"/>
      <c r="U182" s="472"/>
      <c r="V182" s="472"/>
      <c r="W182" s="472"/>
      <c r="X182" s="472"/>
      <c r="Y182" s="472"/>
      <c r="Z182" s="472"/>
      <c r="AA182" s="472"/>
      <c r="AB182" s="472"/>
      <c r="AC182" s="472"/>
      <c r="AD182" s="472"/>
      <c r="AE182" s="472"/>
      <c r="AF182" s="472"/>
      <c r="AG182" s="472"/>
      <c r="AH182" s="472"/>
      <c r="AI182" s="472"/>
      <c r="AJ182" s="472"/>
      <c r="AK182" s="472"/>
      <c r="AL182" s="472"/>
      <c r="AM182" s="472"/>
      <c r="AN182" s="472"/>
      <c r="AO182" s="472"/>
      <c r="AP182" s="472"/>
      <c r="AQ182" s="472"/>
      <c r="AR182" s="472"/>
      <c r="AS182" s="472"/>
      <c r="AT182" s="472"/>
      <c r="AU182" s="472"/>
      <c r="AV182" s="472"/>
      <c r="AW182" s="472"/>
      <c r="AX182" s="472"/>
      <c r="AY182" s="472"/>
      <c r="AZ182" s="472"/>
      <c r="BA182" s="472"/>
      <c r="BB182" s="472"/>
      <c r="BC182" s="472"/>
      <c r="BD182" s="472"/>
      <c r="BE182" s="472"/>
      <c r="BF182" s="472"/>
      <c r="BG182" s="472"/>
      <c r="BH182" s="472"/>
      <c r="BI182" s="472"/>
      <c r="BJ182" s="472"/>
      <c r="BK182" s="472"/>
      <c r="BL182" s="472"/>
      <c r="BM182" s="472"/>
      <c r="BN182" s="472"/>
      <c r="BO182" s="472"/>
      <c r="BP182" s="472"/>
      <c r="BQ182" s="472"/>
      <c r="BR182" s="472"/>
      <c r="BS182" s="472"/>
      <c r="BT182" s="472"/>
      <c r="BU182" s="472"/>
      <c r="BV182" s="472"/>
      <c r="BW182" s="472"/>
      <c r="BX182" s="472"/>
      <c r="BY182" s="472"/>
      <c r="BZ182" s="472"/>
      <c r="CA182" s="472"/>
      <c r="CB182" s="472"/>
      <c r="CC182" s="472"/>
      <c r="CD182" s="472"/>
      <c r="CE182" s="472"/>
      <c r="CF182" s="472"/>
      <c r="CG182" s="472"/>
      <c r="CH182" s="472"/>
      <c r="CI182" s="472"/>
      <c r="CJ182" s="472"/>
      <c r="CK182" s="472"/>
      <c r="CL182" s="472"/>
      <c r="CM182" s="472"/>
      <c r="CN182" s="472"/>
      <c r="CO182" s="472"/>
      <c r="CP182" s="472"/>
      <c r="CQ182" s="472"/>
      <c r="CR182" s="472"/>
      <c r="CS182" s="472"/>
      <c r="CT182" s="472"/>
      <c r="CU182" s="472"/>
      <c r="CV182" s="472"/>
      <c r="CW182" s="472"/>
      <c r="CX182" s="472"/>
      <c r="CY182" s="472"/>
      <c r="CZ182" s="472"/>
      <c r="DA182" s="472"/>
      <c r="DB182" s="472"/>
      <c r="DC182" s="472"/>
      <c r="DD182" s="472"/>
      <c r="DE182" s="472"/>
      <c r="DF182" s="472"/>
      <c r="DG182" s="472"/>
      <c r="DH182" s="472"/>
      <c r="DI182" s="472"/>
      <c r="DJ182" s="472"/>
      <c r="DK182" s="472"/>
      <c r="DL182" s="472"/>
      <c r="DM182" s="472"/>
      <c r="DN182" s="472"/>
      <c r="DO182" s="472"/>
      <c r="DP182" s="472"/>
      <c r="DQ182" s="472"/>
      <c r="DR182" s="472"/>
      <c r="DS182" s="472"/>
      <c r="DT182" s="472"/>
      <c r="DU182" s="472"/>
      <c r="DV182" s="472"/>
      <c r="DW182" s="472"/>
      <c r="DX182" s="472"/>
      <c r="DY182" s="472"/>
      <c r="DZ182" s="472"/>
      <c r="EA182" s="472"/>
      <c r="EB182" s="472"/>
      <c r="EC182" s="472"/>
      <c r="ED182" s="472"/>
      <c r="EE182" s="472"/>
      <c r="EF182" s="472"/>
      <c r="EG182" s="472"/>
      <c r="EH182" s="472"/>
      <c r="EI182" s="472"/>
      <c r="EJ182" s="472"/>
      <c r="EK182" s="472"/>
      <c r="EL182" s="472"/>
      <c r="EM182" s="472"/>
      <c r="EN182" s="472"/>
      <c r="EO182" s="472"/>
      <c r="EP182" s="472"/>
      <c r="EQ182" s="472"/>
      <c r="ER182" s="472"/>
      <c r="ES182" s="472"/>
      <c r="ET182" s="472"/>
      <c r="EU182" s="472"/>
      <c r="EV182" s="472"/>
      <c r="EW182" s="472"/>
      <c r="EX182" s="472"/>
      <c r="EY182" s="472"/>
      <c r="EZ182" s="472"/>
      <c r="FA182" s="472"/>
      <c r="FB182" s="472"/>
      <c r="FC182" s="472"/>
      <c r="FD182" s="472"/>
      <c r="FE182" s="472"/>
      <c r="FF182" s="472"/>
      <c r="FG182" s="472"/>
      <c r="FH182" s="472"/>
      <c r="FI182" s="472"/>
      <c r="FJ182" s="472"/>
      <c r="FK182" s="472"/>
      <c r="FL182" s="472"/>
      <c r="FM182" s="472"/>
      <c r="FN182" s="472"/>
      <c r="FO182" s="472"/>
      <c r="FP182" s="472"/>
      <c r="FQ182" s="472"/>
      <c r="FR182" s="472"/>
      <c r="FS182" s="472"/>
      <c r="FT182" s="472"/>
      <c r="FU182" s="472"/>
      <c r="FV182" s="472"/>
      <c r="FW182" s="472"/>
      <c r="FX182" s="472"/>
      <c r="FY182" s="472"/>
      <c r="FZ182" s="472"/>
      <c r="GA182" s="472"/>
      <c r="GB182" s="472"/>
      <c r="GC182" s="472"/>
      <c r="GD182" s="472"/>
      <c r="GE182" s="472"/>
      <c r="GF182" s="472"/>
      <c r="GG182" s="472"/>
      <c r="GH182" s="472"/>
      <c r="GI182" s="472"/>
      <c r="GJ182" s="472"/>
      <c r="GK182" s="472"/>
      <c r="GL182" s="472"/>
      <c r="GM182" s="472"/>
      <c r="GN182" s="472"/>
      <c r="GO182" s="472"/>
      <c r="GP182" s="472"/>
      <c r="GQ182" s="472"/>
      <c r="GR182" s="472"/>
      <c r="GS182" s="472"/>
      <c r="GT182" s="472"/>
      <c r="GU182" s="472"/>
      <c r="GV182" s="472"/>
      <c r="GW182" s="472"/>
      <c r="GX182" s="472"/>
      <c r="GY182" s="472"/>
      <c r="GZ182" s="472"/>
      <c r="HA182" s="472"/>
      <c r="HB182" s="472"/>
      <c r="HC182" s="472"/>
      <c r="HD182" s="472"/>
      <c r="HE182" s="472"/>
      <c r="HF182" s="472"/>
      <c r="HG182" s="472"/>
      <c r="HH182" s="472"/>
      <c r="HI182" s="472"/>
      <c r="HJ182" s="472"/>
      <c r="HK182" s="472"/>
      <c r="HL182" s="472"/>
      <c r="HM182" s="472"/>
      <c r="HN182" s="472"/>
      <c r="HO182" s="472"/>
      <c r="HP182" s="472"/>
      <c r="HQ182" s="472"/>
      <c r="HR182" s="472"/>
      <c r="HS182" s="472"/>
      <c r="HT182" s="472"/>
      <c r="HU182" s="472"/>
      <c r="HV182" s="472"/>
      <c r="HW182" s="472"/>
      <c r="HX182" s="472"/>
      <c r="HY182" s="472"/>
      <c r="HZ182" s="472"/>
      <c r="IA182" s="472"/>
      <c r="IB182" s="472"/>
      <c r="IC182" s="472"/>
      <c r="ID182" s="472"/>
    </row>
    <row r="183" spans="1:238" ht="46.8" x14ac:dyDescent="0.3">
      <c r="A183" s="296" t="s">
        <v>1467</v>
      </c>
      <c r="B183" s="614">
        <v>2</v>
      </c>
      <c r="C183" s="614">
        <v>525</v>
      </c>
      <c r="D183" s="612">
        <v>5203</v>
      </c>
      <c r="E183" s="294">
        <f t="shared" si="38"/>
        <v>15148</v>
      </c>
      <c r="F183" s="294">
        <v>0</v>
      </c>
      <c r="G183" s="294">
        <v>0</v>
      </c>
      <c r="H183" s="294">
        <v>15148</v>
      </c>
      <c r="I183" s="294">
        <v>0</v>
      </c>
      <c r="J183" s="294">
        <v>0</v>
      </c>
      <c r="K183" s="294">
        <v>0</v>
      </c>
      <c r="L183" s="294">
        <v>0</v>
      </c>
      <c r="M183" s="294">
        <v>0</v>
      </c>
      <c r="N183" s="472"/>
      <c r="O183" s="472"/>
      <c r="P183" s="472"/>
      <c r="Q183" s="472"/>
      <c r="R183" s="472"/>
      <c r="S183" s="472"/>
      <c r="T183" s="472"/>
      <c r="U183" s="472"/>
      <c r="V183" s="472"/>
      <c r="W183" s="472"/>
      <c r="X183" s="472"/>
      <c r="Y183" s="472"/>
      <c r="Z183" s="472"/>
      <c r="AA183" s="472"/>
      <c r="AB183" s="472"/>
      <c r="AC183" s="472"/>
      <c r="AD183" s="472"/>
      <c r="AE183" s="472"/>
      <c r="AF183" s="472"/>
      <c r="AG183" s="472"/>
      <c r="AH183" s="472"/>
      <c r="AI183" s="472"/>
      <c r="AJ183" s="472"/>
      <c r="AK183" s="472"/>
      <c r="AL183" s="472"/>
      <c r="AM183" s="472"/>
      <c r="AN183" s="472"/>
      <c r="AO183" s="472"/>
      <c r="AP183" s="472"/>
      <c r="AQ183" s="472"/>
      <c r="AR183" s="472"/>
      <c r="AS183" s="472"/>
      <c r="AT183" s="472"/>
      <c r="AU183" s="472"/>
      <c r="AV183" s="472"/>
      <c r="AW183" s="472"/>
      <c r="AX183" s="472"/>
      <c r="AY183" s="472"/>
      <c r="AZ183" s="472"/>
      <c r="BA183" s="472"/>
      <c r="BB183" s="472"/>
      <c r="BC183" s="472"/>
      <c r="BD183" s="472"/>
      <c r="BE183" s="472"/>
      <c r="BF183" s="472"/>
      <c r="BG183" s="472"/>
      <c r="BH183" s="472"/>
      <c r="BI183" s="472"/>
      <c r="BJ183" s="472"/>
      <c r="BK183" s="472"/>
      <c r="BL183" s="472"/>
      <c r="BM183" s="472"/>
      <c r="BN183" s="472"/>
      <c r="BO183" s="472"/>
      <c r="BP183" s="472"/>
      <c r="BQ183" s="472"/>
      <c r="BR183" s="472"/>
      <c r="BS183" s="472"/>
      <c r="BT183" s="472"/>
      <c r="BU183" s="472"/>
      <c r="BV183" s="472"/>
      <c r="BW183" s="472"/>
      <c r="BX183" s="472"/>
      <c r="BY183" s="472"/>
      <c r="BZ183" s="472"/>
      <c r="CA183" s="472"/>
      <c r="CB183" s="472"/>
      <c r="CC183" s="472"/>
      <c r="CD183" s="472"/>
      <c r="CE183" s="472"/>
      <c r="CF183" s="472"/>
      <c r="CG183" s="472"/>
      <c r="CH183" s="472"/>
      <c r="CI183" s="472"/>
      <c r="CJ183" s="472"/>
      <c r="CK183" s="472"/>
      <c r="CL183" s="472"/>
      <c r="CM183" s="472"/>
      <c r="CN183" s="472"/>
      <c r="CO183" s="472"/>
      <c r="CP183" s="472"/>
      <c r="CQ183" s="472"/>
      <c r="CR183" s="472"/>
      <c r="CS183" s="472"/>
      <c r="CT183" s="472"/>
      <c r="CU183" s="472"/>
      <c r="CV183" s="472"/>
      <c r="CW183" s="472"/>
      <c r="CX183" s="472"/>
      <c r="CY183" s="472"/>
      <c r="CZ183" s="472"/>
      <c r="DA183" s="472"/>
      <c r="DB183" s="472"/>
      <c r="DC183" s="472"/>
      <c r="DD183" s="472"/>
      <c r="DE183" s="472"/>
      <c r="DF183" s="472"/>
      <c r="DG183" s="472"/>
      <c r="DH183" s="472"/>
      <c r="DI183" s="472"/>
      <c r="DJ183" s="472"/>
      <c r="DK183" s="472"/>
      <c r="DL183" s="472"/>
      <c r="DM183" s="472"/>
      <c r="DN183" s="472"/>
      <c r="DO183" s="472"/>
      <c r="DP183" s="472"/>
      <c r="DQ183" s="472"/>
      <c r="DR183" s="472"/>
      <c r="DS183" s="472"/>
      <c r="DT183" s="472"/>
      <c r="DU183" s="472"/>
      <c r="DV183" s="472"/>
      <c r="DW183" s="472"/>
      <c r="DX183" s="472"/>
      <c r="DY183" s="472"/>
      <c r="DZ183" s="472"/>
      <c r="EA183" s="472"/>
      <c r="EB183" s="472"/>
      <c r="EC183" s="472"/>
      <c r="ED183" s="472"/>
      <c r="EE183" s="472"/>
      <c r="EF183" s="472"/>
      <c r="EG183" s="472"/>
      <c r="EH183" s="472"/>
      <c r="EI183" s="472"/>
      <c r="EJ183" s="472"/>
      <c r="EK183" s="472"/>
      <c r="EL183" s="472"/>
      <c r="EM183" s="472"/>
      <c r="EN183" s="472"/>
      <c r="EO183" s="472"/>
      <c r="EP183" s="472"/>
      <c r="EQ183" s="472"/>
      <c r="ER183" s="472"/>
      <c r="ES183" s="472"/>
      <c r="ET183" s="472"/>
      <c r="EU183" s="472"/>
      <c r="EV183" s="472"/>
      <c r="EW183" s="472"/>
      <c r="EX183" s="472"/>
      <c r="EY183" s="472"/>
      <c r="EZ183" s="472"/>
      <c r="FA183" s="472"/>
      <c r="FB183" s="472"/>
      <c r="FC183" s="472"/>
      <c r="FD183" s="472"/>
      <c r="FE183" s="472"/>
      <c r="FF183" s="472"/>
      <c r="FG183" s="472"/>
      <c r="FH183" s="472"/>
      <c r="FI183" s="472"/>
      <c r="FJ183" s="472"/>
      <c r="FK183" s="472"/>
      <c r="FL183" s="472"/>
      <c r="FM183" s="472"/>
      <c r="FN183" s="472"/>
      <c r="FO183" s="472"/>
      <c r="FP183" s="472"/>
      <c r="FQ183" s="472"/>
      <c r="FR183" s="472"/>
      <c r="FS183" s="472"/>
      <c r="FT183" s="472"/>
      <c r="FU183" s="472"/>
      <c r="FV183" s="472"/>
      <c r="FW183" s="472"/>
      <c r="FX183" s="472"/>
      <c r="FY183" s="472"/>
      <c r="FZ183" s="472"/>
      <c r="GA183" s="472"/>
      <c r="GB183" s="472"/>
      <c r="GC183" s="472"/>
      <c r="GD183" s="472"/>
      <c r="GE183" s="472"/>
      <c r="GF183" s="472"/>
      <c r="GG183" s="472"/>
      <c r="GH183" s="472"/>
      <c r="GI183" s="472"/>
      <c r="GJ183" s="472"/>
      <c r="GK183" s="472"/>
      <c r="GL183" s="472"/>
      <c r="GM183" s="472"/>
      <c r="GN183" s="472"/>
      <c r="GO183" s="472"/>
      <c r="GP183" s="472"/>
      <c r="GQ183" s="472"/>
      <c r="GR183" s="472"/>
      <c r="GS183" s="472"/>
      <c r="GT183" s="472"/>
      <c r="GU183" s="472"/>
      <c r="GV183" s="472"/>
      <c r="GW183" s="472"/>
      <c r="GX183" s="472"/>
      <c r="GY183" s="472"/>
      <c r="GZ183" s="472"/>
      <c r="HA183" s="472"/>
      <c r="HB183" s="472"/>
      <c r="HC183" s="472"/>
      <c r="HD183" s="472"/>
      <c r="HE183" s="472"/>
      <c r="HF183" s="472"/>
      <c r="HG183" s="472"/>
      <c r="HH183" s="472"/>
      <c r="HI183" s="472"/>
      <c r="HJ183" s="472"/>
      <c r="HK183" s="472"/>
      <c r="HL183" s="472"/>
      <c r="HM183" s="472"/>
      <c r="HN183" s="472"/>
      <c r="HO183" s="472"/>
      <c r="HP183" s="472"/>
      <c r="HQ183" s="472"/>
      <c r="HR183" s="472"/>
      <c r="HS183" s="472"/>
      <c r="HT183" s="472"/>
      <c r="HU183" s="472"/>
      <c r="HV183" s="472"/>
      <c r="HW183" s="472"/>
      <c r="HX183" s="472"/>
      <c r="HY183" s="472"/>
      <c r="HZ183" s="472"/>
      <c r="IA183" s="472"/>
      <c r="IB183" s="472"/>
      <c r="IC183" s="472"/>
      <c r="ID183" s="472"/>
    </row>
    <row r="184" spans="1:238" ht="31.2" x14ac:dyDescent="0.3">
      <c r="A184" s="296" t="s">
        <v>1468</v>
      </c>
      <c r="B184" s="614">
        <v>2</v>
      </c>
      <c r="C184" s="614">
        <v>589</v>
      </c>
      <c r="D184" s="612">
        <v>5203</v>
      </c>
      <c r="E184" s="294">
        <f t="shared" si="38"/>
        <v>4383</v>
      </c>
      <c r="F184" s="294">
        <v>0</v>
      </c>
      <c r="G184" s="294">
        <v>0</v>
      </c>
      <c r="H184" s="294">
        <v>4383</v>
      </c>
      <c r="I184" s="294">
        <v>0</v>
      </c>
      <c r="J184" s="294">
        <v>0</v>
      </c>
      <c r="K184" s="294">
        <v>0</v>
      </c>
      <c r="L184" s="294">
        <v>0</v>
      </c>
      <c r="M184" s="294">
        <v>0</v>
      </c>
      <c r="N184" s="472"/>
      <c r="O184" s="472"/>
      <c r="P184" s="472"/>
      <c r="Q184" s="472"/>
      <c r="R184" s="472"/>
      <c r="S184" s="472"/>
      <c r="T184" s="472"/>
      <c r="U184" s="472"/>
      <c r="V184" s="472"/>
      <c r="W184" s="472"/>
      <c r="X184" s="472"/>
      <c r="Y184" s="472"/>
      <c r="Z184" s="472"/>
      <c r="AA184" s="472"/>
      <c r="AB184" s="472"/>
      <c r="AC184" s="472"/>
      <c r="AD184" s="472"/>
      <c r="AE184" s="472"/>
      <c r="AF184" s="472"/>
      <c r="AG184" s="472"/>
      <c r="AH184" s="472"/>
      <c r="AI184" s="472"/>
      <c r="AJ184" s="472"/>
      <c r="AK184" s="472"/>
      <c r="AL184" s="472"/>
      <c r="AM184" s="472"/>
      <c r="AN184" s="472"/>
      <c r="AO184" s="472"/>
      <c r="AP184" s="472"/>
      <c r="AQ184" s="472"/>
      <c r="AR184" s="472"/>
      <c r="AS184" s="472"/>
      <c r="AT184" s="472"/>
      <c r="AU184" s="472"/>
      <c r="AV184" s="472"/>
      <c r="AW184" s="472"/>
      <c r="AX184" s="472"/>
      <c r="AY184" s="472"/>
      <c r="AZ184" s="472"/>
      <c r="BA184" s="472"/>
      <c r="BB184" s="472"/>
      <c r="BC184" s="472"/>
      <c r="BD184" s="472"/>
      <c r="BE184" s="472"/>
      <c r="BF184" s="472"/>
      <c r="BG184" s="472"/>
      <c r="BH184" s="472"/>
      <c r="BI184" s="472"/>
      <c r="BJ184" s="472"/>
      <c r="BK184" s="472"/>
      <c r="BL184" s="472"/>
      <c r="BM184" s="472"/>
      <c r="BN184" s="472"/>
      <c r="BO184" s="472"/>
      <c r="BP184" s="472"/>
      <c r="BQ184" s="472"/>
      <c r="BR184" s="472"/>
      <c r="BS184" s="472"/>
      <c r="BT184" s="472"/>
      <c r="BU184" s="472"/>
      <c r="BV184" s="472"/>
      <c r="BW184" s="472"/>
      <c r="BX184" s="472"/>
      <c r="BY184" s="472"/>
      <c r="BZ184" s="472"/>
      <c r="CA184" s="472"/>
      <c r="CB184" s="472"/>
      <c r="CC184" s="472"/>
      <c r="CD184" s="472"/>
      <c r="CE184" s="472"/>
      <c r="CF184" s="472"/>
      <c r="CG184" s="472"/>
      <c r="CH184" s="472"/>
      <c r="CI184" s="472"/>
      <c r="CJ184" s="472"/>
      <c r="CK184" s="472"/>
      <c r="CL184" s="472"/>
      <c r="CM184" s="472"/>
      <c r="CN184" s="472"/>
      <c r="CO184" s="472"/>
      <c r="CP184" s="472"/>
      <c r="CQ184" s="472"/>
      <c r="CR184" s="472"/>
      <c r="CS184" s="472"/>
      <c r="CT184" s="472"/>
      <c r="CU184" s="472"/>
      <c r="CV184" s="472"/>
      <c r="CW184" s="472"/>
      <c r="CX184" s="472"/>
      <c r="CY184" s="472"/>
      <c r="CZ184" s="472"/>
      <c r="DA184" s="472"/>
      <c r="DB184" s="472"/>
      <c r="DC184" s="472"/>
      <c r="DD184" s="472"/>
      <c r="DE184" s="472"/>
      <c r="DF184" s="472"/>
      <c r="DG184" s="472"/>
      <c r="DH184" s="472"/>
      <c r="DI184" s="472"/>
      <c r="DJ184" s="472"/>
      <c r="DK184" s="472"/>
      <c r="DL184" s="472"/>
      <c r="DM184" s="472"/>
      <c r="DN184" s="472"/>
      <c r="DO184" s="472"/>
      <c r="DP184" s="472"/>
      <c r="DQ184" s="472"/>
      <c r="DR184" s="472"/>
      <c r="DS184" s="472"/>
      <c r="DT184" s="472"/>
      <c r="DU184" s="472"/>
      <c r="DV184" s="472"/>
      <c r="DW184" s="472"/>
      <c r="DX184" s="472"/>
      <c r="DY184" s="472"/>
      <c r="DZ184" s="472"/>
      <c r="EA184" s="472"/>
      <c r="EB184" s="472"/>
      <c r="EC184" s="472"/>
      <c r="ED184" s="472"/>
      <c r="EE184" s="472"/>
      <c r="EF184" s="472"/>
      <c r="EG184" s="472"/>
      <c r="EH184" s="472"/>
      <c r="EI184" s="472"/>
      <c r="EJ184" s="472"/>
      <c r="EK184" s="472"/>
      <c r="EL184" s="472"/>
      <c r="EM184" s="472"/>
      <c r="EN184" s="472"/>
      <c r="EO184" s="472"/>
      <c r="EP184" s="472"/>
      <c r="EQ184" s="472"/>
      <c r="ER184" s="472"/>
      <c r="ES184" s="472"/>
      <c r="ET184" s="472"/>
      <c r="EU184" s="472"/>
      <c r="EV184" s="472"/>
      <c r="EW184" s="472"/>
      <c r="EX184" s="472"/>
      <c r="EY184" s="472"/>
      <c r="EZ184" s="472"/>
      <c r="FA184" s="472"/>
      <c r="FB184" s="472"/>
      <c r="FC184" s="472"/>
      <c r="FD184" s="472"/>
      <c r="FE184" s="472"/>
      <c r="FF184" s="472"/>
      <c r="FG184" s="472"/>
      <c r="FH184" s="472"/>
      <c r="FI184" s="472"/>
      <c r="FJ184" s="472"/>
      <c r="FK184" s="472"/>
      <c r="FL184" s="472"/>
      <c r="FM184" s="472"/>
      <c r="FN184" s="472"/>
      <c r="FO184" s="472"/>
      <c r="FP184" s="472"/>
      <c r="FQ184" s="472"/>
      <c r="FR184" s="472"/>
      <c r="FS184" s="472"/>
      <c r="FT184" s="472"/>
      <c r="FU184" s="472"/>
      <c r="FV184" s="472"/>
      <c r="FW184" s="472"/>
      <c r="FX184" s="472"/>
      <c r="FY184" s="472"/>
      <c r="FZ184" s="472"/>
      <c r="GA184" s="472"/>
      <c r="GB184" s="472"/>
      <c r="GC184" s="472"/>
      <c r="GD184" s="472"/>
      <c r="GE184" s="472"/>
      <c r="GF184" s="472"/>
      <c r="GG184" s="472"/>
      <c r="GH184" s="472"/>
      <c r="GI184" s="472"/>
      <c r="GJ184" s="472"/>
      <c r="GK184" s="472"/>
      <c r="GL184" s="472"/>
      <c r="GM184" s="472"/>
      <c r="GN184" s="472"/>
      <c r="GO184" s="472"/>
      <c r="GP184" s="472"/>
      <c r="GQ184" s="472"/>
      <c r="GR184" s="472"/>
      <c r="GS184" s="472"/>
      <c r="GT184" s="472"/>
      <c r="GU184" s="472"/>
      <c r="GV184" s="472"/>
      <c r="GW184" s="472"/>
      <c r="GX184" s="472"/>
      <c r="GY184" s="472"/>
      <c r="GZ184" s="472"/>
      <c r="HA184" s="472"/>
      <c r="HB184" s="472"/>
      <c r="HC184" s="472"/>
      <c r="HD184" s="472"/>
      <c r="HE184" s="472"/>
      <c r="HF184" s="472"/>
      <c r="HG184" s="472"/>
      <c r="HH184" s="472"/>
      <c r="HI184" s="472"/>
      <c r="HJ184" s="472"/>
      <c r="HK184" s="472"/>
      <c r="HL184" s="472"/>
      <c r="HM184" s="472"/>
      <c r="HN184" s="472"/>
      <c r="HO184" s="472"/>
      <c r="HP184" s="472"/>
      <c r="HQ184" s="472"/>
      <c r="HR184" s="472"/>
      <c r="HS184" s="472"/>
      <c r="HT184" s="472"/>
      <c r="HU184" s="472"/>
      <c r="HV184" s="472"/>
      <c r="HW184" s="472"/>
      <c r="HX184" s="472"/>
      <c r="HY184" s="472"/>
      <c r="HZ184" s="472"/>
      <c r="IA184" s="472"/>
      <c r="IB184" s="472"/>
      <c r="IC184" s="472"/>
      <c r="ID184" s="472"/>
    </row>
    <row r="185" spans="1:238" ht="31.2" x14ac:dyDescent="0.3">
      <c r="A185" s="296" t="s">
        <v>1469</v>
      </c>
      <c r="B185" s="612">
        <v>1</v>
      </c>
      <c r="C185" s="612">
        <v>551</v>
      </c>
      <c r="D185" s="612">
        <v>5203</v>
      </c>
      <c r="E185" s="294">
        <f t="shared" si="38"/>
        <v>26158</v>
      </c>
      <c r="F185" s="294">
        <v>0</v>
      </c>
      <c r="G185" s="294">
        <v>0</v>
      </c>
      <c r="H185" s="294">
        <v>0</v>
      </c>
      <c r="I185" s="294">
        <v>0</v>
      </c>
      <c r="J185" s="294">
        <v>26158</v>
      </c>
      <c r="K185" s="294">
        <v>0</v>
      </c>
      <c r="L185" s="294">
        <v>0</v>
      </c>
      <c r="M185" s="294">
        <v>0</v>
      </c>
      <c r="N185" s="472"/>
      <c r="O185" s="472"/>
      <c r="P185" s="472"/>
      <c r="Q185" s="472"/>
      <c r="R185" s="472"/>
      <c r="S185" s="472"/>
      <c r="T185" s="472"/>
      <c r="U185" s="472"/>
      <c r="V185" s="472"/>
      <c r="W185" s="472"/>
      <c r="X185" s="472"/>
      <c r="Y185" s="472"/>
      <c r="Z185" s="472"/>
      <c r="AA185" s="472"/>
      <c r="AB185" s="472"/>
      <c r="AC185" s="472"/>
      <c r="AD185" s="472"/>
      <c r="AE185" s="472"/>
      <c r="AF185" s="472"/>
      <c r="AG185" s="472"/>
      <c r="AH185" s="472"/>
      <c r="AI185" s="472"/>
      <c r="AJ185" s="472"/>
      <c r="AK185" s="472"/>
      <c r="AL185" s="472"/>
      <c r="AM185" s="472"/>
      <c r="AN185" s="472"/>
      <c r="AO185" s="472"/>
      <c r="AP185" s="472"/>
      <c r="AQ185" s="472"/>
      <c r="AR185" s="472"/>
      <c r="AS185" s="472"/>
      <c r="AT185" s="472"/>
      <c r="AU185" s="472"/>
      <c r="AV185" s="472"/>
      <c r="AW185" s="472"/>
      <c r="AX185" s="472"/>
      <c r="AY185" s="472"/>
      <c r="AZ185" s="472"/>
      <c r="BA185" s="472"/>
      <c r="BB185" s="472"/>
      <c r="BC185" s="472"/>
      <c r="BD185" s="472"/>
      <c r="BE185" s="472"/>
      <c r="BF185" s="472"/>
      <c r="BG185" s="472"/>
      <c r="BH185" s="472"/>
      <c r="BI185" s="472"/>
      <c r="BJ185" s="472"/>
      <c r="BK185" s="472"/>
      <c r="BL185" s="472"/>
      <c r="BM185" s="472"/>
      <c r="BN185" s="472"/>
      <c r="BO185" s="472"/>
      <c r="BP185" s="472"/>
      <c r="BQ185" s="472"/>
      <c r="BR185" s="472"/>
      <c r="BS185" s="472"/>
      <c r="BT185" s="472"/>
      <c r="BU185" s="472"/>
      <c r="BV185" s="472"/>
      <c r="BW185" s="472"/>
      <c r="BX185" s="472"/>
      <c r="BY185" s="472"/>
      <c r="BZ185" s="472"/>
      <c r="CA185" s="472"/>
      <c r="CB185" s="472"/>
      <c r="CC185" s="472"/>
      <c r="CD185" s="472"/>
      <c r="CE185" s="472"/>
      <c r="CF185" s="472"/>
      <c r="CG185" s="472"/>
      <c r="CH185" s="472"/>
      <c r="CI185" s="472"/>
      <c r="CJ185" s="472"/>
      <c r="CK185" s="472"/>
      <c r="CL185" s="472"/>
      <c r="CM185" s="472"/>
      <c r="CN185" s="472"/>
      <c r="CO185" s="472"/>
      <c r="CP185" s="472"/>
      <c r="CQ185" s="472"/>
      <c r="CR185" s="472"/>
      <c r="CS185" s="472"/>
      <c r="CT185" s="472"/>
      <c r="CU185" s="472"/>
      <c r="CV185" s="472"/>
      <c r="CW185" s="472"/>
      <c r="CX185" s="472"/>
      <c r="CY185" s="472"/>
      <c r="CZ185" s="472"/>
      <c r="DA185" s="472"/>
      <c r="DB185" s="472"/>
      <c r="DC185" s="472"/>
      <c r="DD185" s="472"/>
      <c r="DE185" s="472"/>
      <c r="DF185" s="472"/>
      <c r="DG185" s="472"/>
      <c r="DH185" s="472"/>
      <c r="DI185" s="472"/>
      <c r="DJ185" s="472"/>
      <c r="DK185" s="472"/>
      <c r="DL185" s="472"/>
      <c r="DM185" s="472"/>
      <c r="DN185" s="472"/>
      <c r="DO185" s="472"/>
      <c r="DP185" s="472"/>
      <c r="DQ185" s="472"/>
      <c r="DR185" s="472"/>
      <c r="DS185" s="472"/>
      <c r="DT185" s="472"/>
      <c r="DU185" s="472"/>
      <c r="DV185" s="472"/>
      <c r="DW185" s="472"/>
      <c r="DX185" s="472"/>
      <c r="DY185" s="472"/>
      <c r="DZ185" s="472"/>
      <c r="EA185" s="472"/>
      <c r="EB185" s="472"/>
      <c r="EC185" s="472"/>
      <c r="ED185" s="472"/>
      <c r="EE185" s="472"/>
      <c r="EF185" s="472"/>
      <c r="EG185" s="472"/>
      <c r="EH185" s="472"/>
      <c r="EI185" s="472"/>
      <c r="EJ185" s="472"/>
      <c r="EK185" s="472"/>
      <c r="EL185" s="472"/>
      <c r="EM185" s="472"/>
      <c r="EN185" s="472"/>
      <c r="EO185" s="472"/>
      <c r="EP185" s="472"/>
      <c r="EQ185" s="472"/>
      <c r="ER185" s="472"/>
      <c r="ES185" s="472"/>
      <c r="ET185" s="472"/>
      <c r="EU185" s="472"/>
      <c r="EV185" s="472"/>
      <c r="EW185" s="472"/>
      <c r="EX185" s="472"/>
      <c r="EY185" s="472"/>
      <c r="EZ185" s="472"/>
      <c r="FA185" s="472"/>
      <c r="FB185" s="472"/>
      <c r="FC185" s="472"/>
      <c r="FD185" s="472"/>
      <c r="FE185" s="472"/>
      <c r="FF185" s="472"/>
      <c r="FG185" s="472"/>
      <c r="FH185" s="472"/>
      <c r="FI185" s="472"/>
      <c r="FJ185" s="472"/>
      <c r="FK185" s="472"/>
      <c r="FL185" s="472"/>
      <c r="FM185" s="472"/>
      <c r="FN185" s="472"/>
      <c r="FO185" s="472"/>
      <c r="FP185" s="472"/>
      <c r="FQ185" s="472"/>
      <c r="FR185" s="472"/>
      <c r="FS185" s="472"/>
      <c r="FT185" s="472"/>
      <c r="FU185" s="472"/>
      <c r="FV185" s="472"/>
      <c r="FW185" s="472"/>
      <c r="FX185" s="472"/>
      <c r="FY185" s="472"/>
      <c r="FZ185" s="472"/>
      <c r="GA185" s="472"/>
      <c r="GB185" s="472"/>
      <c r="GC185" s="472"/>
      <c r="GD185" s="472"/>
      <c r="GE185" s="472"/>
      <c r="GF185" s="472"/>
      <c r="GG185" s="472"/>
      <c r="GH185" s="472"/>
      <c r="GI185" s="472"/>
      <c r="GJ185" s="472"/>
      <c r="GK185" s="472"/>
      <c r="GL185" s="472"/>
      <c r="GM185" s="472"/>
      <c r="GN185" s="472"/>
      <c r="GO185" s="472"/>
      <c r="GP185" s="472"/>
      <c r="GQ185" s="472"/>
      <c r="GR185" s="472"/>
      <c r="GS185" s="472"/>
      <c r="GT185" s="472"/>
      <c r="GU185" s="472"/>
      <c r="GV185" s="472"/>
      <c r="GW185" s="472"/>
      <c r="GX185" s="472"/>
      <c r="GY185" s="472"/>
      <c r="GZ185" s="472"/>
      <c r="HA185" s="472"/>
      <c r="HB185" s="472"/>
      <c r="HC185" s="472"/>
      <c r="HD185" s="472"/>
      <c r="HE185" s="472"/>
      <c r="HF185" s="472"/>
      <c r="HG185" s="472"/>
      <c r="HH185" s="472"/>
      <c r="HI185" s="472"/>
      <c r="HJ185" s="472"/>
      <c r="HK185" s="472"/>
      <c r="HL185" s="472"/>
      <c r="HM185" s="472"/>
      <c r="HN185" s="472"/>
      <c r="HO185" s="472"/>
      <c r="HP185" s="472"/>
      <c r="HQ185" s="472"/>
      <c r="HR185" s="472"/>
      <c r="HS185" s="472"/>
      <c r="HT185" s="472"/>
      <c r="HU185" s="472"/>
      <c r="HV185" s="472"/>
      <c r="HW185" s="472"/>
      <c r="HX185" s="472"/>
      <c r="HY185" s="472"/>
      <c r="HZ185" s="472"/>
      <c r="IA185" s="472"/>
      <c r="IB185" s="472"/>
      <c r="IC185" s="472"/>
      <c r="ID185" s="472"/>
    </row>
    <row r="186" spans="1:238" ht="31.2" x14ac:dyDescent="0.3">
      <c r="A186" s="296" t="s">
        <v>1470</v>
      </c>
      <c r="B186" s="612">
        <v>1</v>
      </c>
      <c r="C186" s="612">
        <v>526</v>
      </c>
      <c r="D186" s="612">
        <v>5203</v>
      </c>
      <c r="E186" s="294">
        <f t="shared" si="38"/>
        <v>7700</v>
      </c>
      <c r="F186" s="294">
        <v>0</v>
      </c>
      <c r="G186" s="294">
        <v>0</v>
      </c>
      <c r="H186" s="294">
        <v>0</v>
      </c>
      <c r="I186" s="294">
        <v>0</v>
      </c>
      <c r="J186" s="294">
        <v>7700</v>
      </c>
      <c r="K186" s="294">
        <v>0</v>
      </c>
      <c r="L186" s="294">
        <v>0</v>
      </c>
      <c r="M186" s="294">
        <v>0</v>
      </c>
      <c r="N186" s="472"/>
      <c r="O186" s="472"/>
      <c r="P186" s="472"/>
      <c r="Q186" s="472"/>
      <c r="R186" s="472"/>
      <c r="S186" s="472"/>
      <c r="T186" s="472"/>
      <c r="U186" s="472"/>
      <c r="V186" s="472"/>
      <c r="W186" s="472"/>
      <c r="X186" s="472"/>
      <c r="Y186" s="472"/>
      <c r="Z186" s="472"/>
      <c r="AA186" s="472"/>
      <c r="AB186" s="472"/>
      <c r="AC186" s="472"/>
      <c r="AD186" s="472"/>
      <c r="AE186" s="472"/>
      <c r="AF186" s="472"/>
      <c r="AG186" s="472"/>
      <c r="AH186" s="472"/>
      <c r="AI186" s="472"/>
      <c r="AJ186" s="472"/>
      <c r="AK186" s="472"/>
      <c r="AL186" s="472"/>
      <c r="AM186" s="472"/>
      <c r="AN186" s="472"/>
      <c r="AO186" s="472"/>
      <c r="AP186" s="472"/>
      <c r="AQ186" s="472"/>
      <c r="AR186" s="472"/>
      <c r="AS186" s="472"/>
      <c r="AT186" s="472"/>
      <c r="AU186" s="472"/>
      <c r="AV186" s="472"/>
      <c r="AW186" s="472"/>
      <c r="AX186" s="472"/>
      <c r="AY186" s="472"/>
      <c r="AZ186" s="472"/>
      <c r="BA186" s="472"/>
      <c r="BB186" s="472"/>
      <c r="BC186" s="472"/>
      <c r="BD186" s="472"/>
      <c r="BE186" s="472"/>
      <c r="BF186" s="472"/>
      <c r="BG186" s="472"/>
      <c r="BH186" s="472"/>
      <c r="BI186" s="472"/>
      <c r="BJ186" s="472"/>
      <c r="BK186" s="472"/>
      <c r="BL186" s="472"/>
      <c r="BM186" s="472"/>
      <c r="BN186" s="472"/>
      <c r="BO186" s="472"/>
      <c r="BP186" s="472"/>
      <c r="BQ186" s="472"/>
      <c r="BR186" s="472"/>
      <c r="BS186" s="472"/>
      <c r="BT186" s="472"/>
      <c r="BU186" s="472"/>
      <c r="BV186" s="472"/>
      <c r="BW186" s="472"/>
      <c r="BX186" s="472"/>
      <c r="BY186" s="472"/>
      <c r="BZ186" s="472"/>
      <c r="CA186" s="472"/>
      <c r="CB186" s="472"/>
      <c r="CC186" s="472"/>
      <c r="CD186" s="472"/>
      <c r="CE186" s="472"/>
      <c r="CF186" s="472"/>
      <c r="CG186" s="472"/>
      <c r="CH186" s="472"/>
      <c r="CI186" s="472"/>
      <c r="CJ186" s="472"/>
      <c r="CK186" s="472"/>
      <c r="CL186" s="472"/>
      <c r="CM186" s="472"/>
      <c r="CN186" s="472"/>
      <c r="CO186" s="472"/>
      <c r="CP186" s="472"/>
      <c r="CQ186" s="472"/>
      <c r="CR186" s="472"/>
      <c r="CS186" s="472"/>
      <c r="CT186" s="472"/>
      <c r="CU186" s="472"/>
      <c r="CV186" s="472"/>
      <c r="CW186" s="472"/>
      <c r="CX186" s="472"/>
      <c r="CY186" s="472"/>
      <c r="CZ186" s="472"/>
      <c r="DA186" s="472"/>
      <c r="DB186" s="472"/>
      <c r="DC186" s="472"/>
      <c r="DD186" s="472"/>
      <c r="DE186" s="472"/>
      <c r="DF186" s="472"/>
      <c r="DG186" s="472"/>
      <c r="DH186" s="472"/>
      <c r="DI186" s="472"/>
      <c r="DJ186" s="472"/>
      <c r="DK186" s="472"/>
      <c r="DL186" s="472"/>
      <c r="DM186" s="472"/>
      <c r="DN186" s="472"/>
      <c r="DO186" s="472"/>
      <c r="DP186" s="472"/>
      <c r="DQ186" s="472"/>
      <c r="DR186" s="472"/>
      <c r="DS186" s="472"/>
      <c r="DT186" s="472"/>
      <c r="DU186" s="472"/>
      <c r="DV186" s="472"/>
      <c r="DW186" s="472"/>
      <c r="DX186" s="472"/>
      <c r="DY186" s="472"/>
      <c r="DZ186" s="472"/>
      <c r="EA186" s="472"/>
      <c r="EB186" s="472"/>
      <c r="EC186" s="472"/>
      <c r="ED186" s="472"/>
      <c r="EE186" s="472"/>
      <c r="EF186" s="472"/>
      <c r="EG186" s="472"/>
      <c r="EH186" s="472"/>
      <c r="EI186" s="472"/>
      <c r="EJ186" s="472"/>
      <c r="EK186" s="472"/>
      <c r="EL186" s="472"/>
      <c r="EM186" s="472"/>
      <c r="EN186" s="472"/>
      <c r="EO186" s="472"/>
      <c r="EP186" s="472"/>
      <c r="EQ186" s="472"/>
      <c r="ER186" s="472"/>
      <c r="ES186" s="472"/>
      <c r="ET186" s="472"/>
      <c r="EU186" s="472"/>
      <c r="EV186" s="472"/>
      <c r="EW186" s="472"/>
      <c r="EX186" s="472"/>
      <c r="EY186" s="472"/>
      <c r="EZ186" s="472"/>
      <c r="FA186" s="472"/>
      <c r="FB186" s="472"/>
      <c r="FC186" s="472"/>
      <c r="FD186" s="472"/>
      <c r="FE186" s="472"/>
      <c r="FF186" s="472"/>
      <c r="FG186" s="472"/>
      <c r="FH186" s="472"/>
      <c r="FI186" s="472"/>
      <c r="FJ186" s="472"/>
      <c r="FK186" s="472"/>
      <c r="FL186" s="472"/>
      <c r="FM186" s="472"/>
      <c r="FN186" s="472"/>
      <c r="FO186" s="472"/>
      <c r="FP186" s="472"/>
      <c r="FQ186" s="472"/>
      <c r="FR186" s="472"/>
      <c r="FS186" s="472"/>
      <c r="FT186" s="472"/>
      <c r="FU186" s="472"/>
      <c r="FV186" s="472"/>
      <c r="FW186" s="472"/>
      <c r="FX186" s="472"/>
      <c r="FY186" s="472"/>
      <c r="FZ186" s="472"/>
      <c r="GA186" s="472"/>
      <c r="GB186" s="472"/>
      <c r="GC186" s="472"/>
      <c r="GD186" s="472"/>
      <c r="GE186" s="472"/>
      <c r="GF186" s="472"/>
      <c r="GG186" s="472"/>
      <c r="GH186" s="472"/>
      <c r="GI186" s="472"/>
      <c r="GJ186" s="472"/>
      <c r="GK186" s="472"/>
      <c r="GL186" s="472"/>
      <c r="GM186" s="472"/>
      <c r="GN186" s="472"/>
      <c r="GO186" s="472"/>
      <c r="GP186" s="472"/>
      <c r="GQ186" s="472"/>
      <c r="GR186" s="472"/>
      <c r="GS186" s="472"/>
      <c r="GT186" s="472"/>
      <c r="GU186" s="472"/>
      <c r="GV186" s="472"/>
      <c r="GW186" s="472"/>
      <c r="GX186" s="472"/>
      <c r="GY186" s="472"/>
      <c r="GZ186" s="472"/>
      <c r="HA186" s="472"/>
      <c r="HB186" s="472"/>
      <c r="HC186" s="472"/>
      <c r="HD186" s="472"/>
      <c r="HE186" s="472"/>
      <c r="HF186" s="472"/>
      <c r="HG186" s="472"/>
      <c r="HH186" s="472"/>
      <c r="HI186" s="472"/>
      <c r="HJ186" s="472"/>
      <c r="HK186" s="472"/>
      <c r="HL186" s="472"/>
      <c r="HM186" s="472"/>
      <c r="HN186" s="472"/>
      <c r="HO186" s="472"/>
      <c r="HP186" s="472"/>
      <c r="HQ186" s="472"/>
      <c r="HR186" s="472"/>
      <c r="HS186" s="472"/>
      <c r="HT186" s="472"/>
      <c r="HU186" s="472"/>
      <c r="HV186" s="472"/>
      <c r="HW186" s="472"/>
      <c r="HX186" s="472"/>
      <c r="HY186" s="472"/>
      <c r="HZ186" s="472"/>
      <c r="IA186" s="472"/>
      <c r="IB186" s="472"/>
      <c r="IC186" s="472"/>
      <c r="ID186" s="472"/>
    </row>
    <row r="187" spans="1:238" ht="27.75" customHeight="1" x14ac:dyDescent="0.3">
      <c r="A187" s="399" t="s">
        <v>1471</v>
      </c>
      <c r="B187" s="612">
        <v>1</v>
      </c>
      <c r="C187" s="612">
        <v>540</v>
      </c>
      <c r="D187" s="612">
        <v>5203</v>
      </c>
      <c r="E187" s="293">
        <f t="shared" si="38"/>
        <v>12461</v>
      </c>
      <c r="F187" s="293">
        <v>0</v>
      </c>
      <c r="G187" s="293">
        <v>0</v>
      </c>
      <c r="H187" s="293">
        <v>0</v>
      </c>
      <c r="I187" s="293">
        <v>0</v>
      </c>
      <c r="J187" s="293">
        <v>12461</v>
      </c>
      <c r="K187" s="293">
        <v>0</v>
      </c>
      <c r="L187" s="293">
        <v>0</v>
      </c>
      <c r="M187" s="293">
        <v>0</v>
      </c>
      <c r="N187" s="472"/>
      <c r="O187" s="472"/>
      <c r="P187" s="472"/>
      <c r="Q187" s="472"/>
      <c r="R187" s="472"/>
      <c r="S187" s="472"/>
      <c r="T187" s="472"/>
      <c r="U187" s="472"/>
      <c r="V187" s="472"/>
      <c r="W187" s="472"/>
      <c r="X187" s="472"/>
      <c r="Y187" s="472"/>
      <c r="Z187" s="472"/>
      <c r="AA187" s="472"/>
      <c r="AB187" s="472"/>
      <c r="AC187" s="472"/>
      <c r="AD187" s="472"/>
      <c r="AE187" s="472"/>
      <c r="AF187" s="472"/>
      <c r="AG187" s="472"/>
      <c r="AH187" s="472"/>
      <c r="AI187" s="472"/>
      <c r="AJ187" s="472"/>
      <c r="AK187" s="472"/>
      <c r="AL187" s="472"/>
      <c r="AM187" s="472"/>
      <c r="AN187" s="472"/>
      <c r="AO187" s="472"/>
      <c r="AP187" s="472"/>
      <c r="AQ187" s="472"/>
      <c r="AR187" s="472"/>
      <c r="AS187" s="472"/>
      <c r="AT187" s="472"/>
      <c r="AU187" s="472"/>
      <c r="AV187" s="472"/>
      <c r="AW187" s="472"/>
      <c r="AX187" s="472"/>
      <c r="AY187" s="472"/>
      <c r="AZ187" s="472"/>
      <c r="BA187" s="472"/>
      <c r="BB187" s="472"/>
      <c r="BC187" s="472"/>
      <c r="BD187" s="472"/>
      <c r="BE187" s="472"/>
      <c r="BF187" s="472"/>
      <c r="BG187" s="472"/>
      <c r="BH187" s="472"/>
      <c r="BI187" s="472"/>
      <c r="BJ187" s="472"/>
      <c r="BK187" s="472"/>
      <c r="BL187" s="472"/>
      <c r="BM187" s="472"/>
      <c r="BN187" s="472"/>
      <c r="BO187" s="472"/>
      <c r="BP187" s="472"/>
      <c r="BQ187" s="472"/>
      <c r="BR187" s="472"/>
      <c r="BS187" s="472"/>
      <c r="BT187" s="472"/>
      <c r="BU187" s="472"/>
      <c r="BV187" s="472"/>
      <c r="BW187" s="472"/>
      <c r="BX187" s="472"/>
      <c r="BY187" s="472"/>
      <c r="BZ187" s="472"/>
      <c r="CA187" s="472"/>
      <c r="CB187" s="472"/>
      <c r="CC187" s="472"/>
      <c r="CD187" s="472"/>
      <c r="CE187" s="472"/>
      <c r="CF187" s="472"/>
      <c r="CG187" s="472"/>
      <c r="CH187" s="472"/>
      <c r="CI187" s="472"/>
      <c r="CJ187" s="472"/>
      <c r="CK187" s="472"/>
      <c r="CL187" s="472"/>
      <c r="CM187" s="472"/>
      <c r="CN187" s="472"/>
      <c r="CO187" s="472"/>
      <c r="CP187" s="472"/>
      <c r="CQ187" s="472"/>
      <c r="CR187" s="472"/>
      <c r="CS187" s="472"/>
      <c r="CT187" s="472"/>
      <c r="CU187" s="472"/>
      <c r="CV187" s="472"/>
      <c r="CW187" s="472"/>
      <c r="CX187" s="472"/>
      <c r="CY187" s="472"/>
      <c r="CZ187" s="472"/>
      <c r="DA187" s="472"/>
      <c r="DB187" s="472"/>
      <c r="DC187" s="472"/>
      <c r="DD187" s="472"/>
      <c r="DE187" s="472"/>
      <c r="DF187" s="472"/>
      <c r="DG187" s="472"/>
      <c r="DH187" s="472"/>
      <c r="DI187" s="472"/>
      <c r="DJ187" s="472"/>
      <c r="DK187" s="472"/>
      <c r="DL187" s="472"/>
      <c r="DM187" s="472"/>
      <c r="DN187" s="472"/>
      <c r="DO187" s="472"/>
      <c r="DP187" s="472"/>
      <c r="DQ187" s="472"/>
      <c r="DR187" s="472"/>
      <c r="DS187" s="472"/>
      <c r="DT187" s="472"/>
      <c r="DU187" s="472"/>
      <c r="DV187" s="472"/>
      <c r="DW187" s="472"/>
      <c r="DX187" s="472"/>
      <c r="DY187" s="472"/>
      <c r="DZ187" s="472"/>
      <c r="EA187" s="472"/>
      <c r="EB187" s="472"/>
      <c r="EC187" s="472"/>
      <c r="ED187" s="472"/>
      <c r="EE187" s="472"/>
      <c r="EF187" s="472"/>
      <c r="EG187" s="472"/>
      <c r="EH187" s="472"/>
      <c r="EI187" s="472"/>
      <c r="EJ187" s="472"/>
      <c r="EK187" s="472"/>
      <c r="EL187" s="472"/>
      <c r="EM187" s="472"/>
      <c r="EN187" s="472"/>
      <c r="EO187" s="472"/>
      <c r="EP187" s="472"/>
      <c r="EQ187" s="472"/>
      <c r="ER187" s="472"/>
      <c r="ES187" s="472"/>
      <c r="ET187" s="472"/>
      <c r="EU187" s="472"/>
      <c r="EV187" s="472"/>
      <c r="EW187" s="472"/>
      <c r="EX187" s="472"/>
      <c r="EY187" s="472"/>
      <c r="EZ187" s="472"/>
      <c r="FA187" s="472"/>
      <c r="FB187" s="472"/>
      <c r="FC187" s="472"/>
      <c r="FD187" s="472"/>
      <c r="FE187" s="472"/>
      <c r="FF187" s="472"/>
      <c r="FG187" s="472"/>
      <c r="FH187" s="472"/>
      <c r="FI187" s="472"/>
      <c r="FJ187" s="472"/>
      <c r="FK187" s="472"/>
      <c r="FL187" s="472"/>
      <c r="FM187" s="472"/>
      <c r="FN187" s="472"/>
      <c r="FO187" s="472"/>
      <c r="FP187" s="472"/>
      <c r="FQ187" s="472"/>
      <c r="FR187" s="472"/>
      <c r="FS187" s="472"/>
      <c r="FT187" s="472"/>
      <c r="FU187" s="472"/>
      <c r="FV187" s="472"/>
      <c r="FW187" s="472"/>
      <c r="FX187" s="472"/>
      <c r="FY187" s="472"/>
      <c r="FZ187" s="472"/>
      <c r="GA187" s="472"/>
      <c r="GB187" s="472"/>
      <c r="GC187" s="472"/>
      <c r="GD187" s="472"/>
      <c r="GE187" s="472"/>
      <c r="GF187" s="472"/>
      <c r="GG187" s="472"/>
      <c r="GH187" s="472"/>
      <c r="GI187" s="472"/>
      <c r="GJ187" s="472"/>
      <c r="GK187" s="472"/>
      <c r="GL187" s="472"/>
      <c r="GM187" s="472"/>
      <c r="GN187" s="472"/>
      <c r="GO187" s="472"/>
      <c r="GP187" s="472"/>
      <c r="GQ187" s="472"/>
      <c r="GR187" s="472"/>
      <c r="GS187" s="472"/>
      <c r="GT187" s="472"/>
      <c r="GU187" s="472"/>
      <c r="GV187" s="472"/>
      <c r="GW187" s="472"/>
      <c r="GX187" s="472"/>
      <c r="GY187" s="472"/>
      <c r="GZ187" s="472"/>
      <c r="HA187" s="472"/>
      <c r="HB187" s="472"/>
      <c r="HC187" s="472"/>
      <c r="HD187" s="472"/>
      <c r="HE187" s="472"/>
      <c r="HF187" s="472"/>
      <c r="HG187" s="472"/>
      <c r="HH187" s="472"/>
      <c r="HI187" s="472"/>
      <c r="HJ187" s="472"/>
      <c r="HK187" s="472"/>
      <c r="HL187" s="472"/>
      <c r="HM187" s="472"/>
      <c r="HN187" s="472"/>
      <c r="HO187" s="472"/>
      <c r="HP187" s="472"/>
      <c r="HQ187" s="472"/>
      <c r="HR187" s="472"/>
      <c r="HS187" s="472"/>
      <c r="HT187" s="472"/>
      <c r="HU187" s="472"/>
      <c r="HV187" s="472"/>
      <c r="HW187" s="472"/>
      <c r="HX187" s="472"/>
      <c r="HY187" s="472"/>
      <c r="HZ187" s="472"/>
      <c r="IA187" s="472"/>
      <c r="IB187" s="472"/>
      <c r="IC187" s="472"/>
      <c r="ID187" s="472"/>
    </row>
    <row r="188" spans="1:238" ht="62.4" x14ac:dyDescent="0.3">
      <c r="A188" s="296" t="s">
        <v>1472</v>
      </c>
      <c r="B188" s="614">
        <v>1</v>
      </c>
      <c r="C188" s="614">
        <v>541</v>
      </c>
      <c r="D188" s="614">
        <v>5203</v>
      </c>
      <c r="E188" s="294">
        <f t="shared" si="38"/>
        <v>20221</v>
      </c>
      <c r="F188" s="294">
        <v>0</v>
      </c>
      <c r="G188" s="294">
        <v>0</v>
      </c>
      <c r="H188" s="294">
        <v>0</v>
      </c>
      <c r="I188" s="294">
        <v>0</v>
      </c>
      <c r="J188" s="294">
        <v>20221</v>
      </c>
      <c r="K188" s="294">
        <v>0</v>
      </c>
      <c r="L188" s="294">
        <v>0</v>
      </c>
      <c r="M188" s="294">
        <v>0</v>
      </c>
      <c r="N188" s="472"/>
      <c r="O188" s="472"/>
      <c r="P188" s="472"/>
      <c r="Q188" s="472"/>
      <c r="R188" s="472"/>
      <c r="S188" s="472"/>
      <c r="T188" s="472"/>
      <c r="U188" s="472"/>
      <c r="V188" s="472"/>
      <c r="W188" s="472"/>
      <c r="X188" s="472"/>
      <c r="Y188" s="472"/>
      <c r="Z188" s="472"/>
      <c r="AA188" s="472"/>
      <c r="AB188" s="472"/>
      <c r="AC188" s="472"/>
      <c r="AD188" s="472"/>
      <c r="AE188" s="472"/>
      <c r="AF188" s="472"/>
      <c r="AG188" s="472"/>
      <c r="AH188" s="472"/>
      <c r="AI188" s="472"/>
      <c r="AJ188" s="472"/>
      <c r="AK188" s="472"/>
      <c r="AL188" s="472"/>
      <c r="AM188" s="472"/>
      <c r="AN188" s="472"/>
      <c r="AO188" s="472"/>
      <c r="AP188" s="472"/>
      <c r="AQ188" s="472"/>
      <c r="AR188" s="472"/>
      <c r="AS188" s="472"/>
      <c r="AT188" s="472"/>
      <c r="AU188" s="472"/>
      <c r="AV188" s="472"/>
      <c r="AW188" s="472"/>
      <c r="AX188" s="472"/>
      <c r="AY188" s="472"/>
      <c r="AZ188" s="472"/>
      <c r="BA188" s="472"/>
      <c r="BB188" s="472"/>
      <c r="BC188" s="472"/>
      <c r="BD188" s="472"/>
      <c r="BE188" s="472"/>
      <c r="BF188" s="472"/>
      <c r="BG188" s="472"/>
      <c r="BH188" s="472"/>
      <c r="BI188" s="472"/>
      <c r="BJ188" s="472"/>
      <c r="BK188" s="472"/>
      <c r="BL188" s="472"/>
      <c r="BM188" s="472"/>
      <c r="BN188" s="472"/>
      <c r="BO188" s="472"/>
      <c r="BP188" s="472"/>
      <c r="BQ188" s="472"/>
      <c r="BR188" s="472"/>
      <c r="BS188" s="472"/>
      <c r="BT188" s="472"/>
      <c r="BU188" s="472"/>
      <c r="BV188" s="472"/>
      <c r="BW188" s="472"/>
      <c r="BX188" s="472"/>
      <c r="BY188" s="472"/>
      <c r="BZ188" s="472"/>
      <c r="CA188" s="472"/>
      <c r="CB188" s="472"/>
      <c r="CC188" s="472"/>
      <c r="CD188" s="472"/>
      <c r="CE188" s="472"/>
      <c r="CF188" s="472"/>
      <c r="CG188" s="472"/>
      <c r="CH188" s="472"/>
      <c r="CI188" s="472"/>
      <c r="CJ188" s="472"/>
      <c r="CK188" s="472"/>
      <c r="CL188" s="472"/>
      <c r="CM188" s="472"/>
      <c r="CN188" s="472"/>
      <c r="CO188" s="472"/>
      <c r="CP188" s="472"/>
      <c r="CQ188" s="472"/>
      <c r="CR188" s="472"/>
      <c r="CS188" s="472"/>
      <c r="CT188" s="472"/>
      <c r="CU188" s="472"/>
      <c r="CV188" s="472"/>
      <c r="CW188" s="472"/>
      <c r="CX188" s="472"/>
      <c r="CY188" s="472"/>
      <c r="CZ188" s="472"/>
      <c r="DA188" s="472"/>
      <c r="DB188" s="472"/>
      <c r="DC188" s="472"/>
      <c r="DD188" s="472"/>
      <c r="DE188" s="472"/>
      <c r="DF188" s="472"/>
      <c r="DG188" s="472"/>
      <c r="DH188" s="472"/>
      <c r="DI188" s="472"/>
      <c r="DJ188" s="472"/>
      <c r="DK188" s="472"/>
      <c r="DL188" s="472"/>
      <c r="DM188" s="472"/>
      <c r="DN188" s="472"/>
      <c r="DO188" s="472"/>
      <c r="DP188" s="472"/>
      <c r="DQ188" s="472"/>
      <c r="DR188" s="472"/>
      <c r="DS188" s="472"/>
      <c r="DT188" s="472"/>
      <c r="DU188" s="472"/>
      <c r="DV188" s="472"/>
      <c r="DW188" s="472"/>
      <c r="DX188" s="472"/>
      <c r="DY188" s="472"/>
      <c r="DZ188" s="472"/>
      <c r="EA188" s="472"/>
      <c r="EB188" s="472"/>
      <c r="EC188" s="472"/>
      <c r="ED188" s="472"/>
      <c r="EE188" s="472"/>
      <c r="EF188" s="472"/>
      <c r="EG188" s="472"/>
      <c r="EH188" s="472"/>
      <c r="EI188" s="472"/>
      <c r="EJ188" s="472"/>
      <c r="EK188" s="472"/>
      <c r="EL188" s="472"/>
      <c r="EM188" s="472"/>
      <c r="EN188" s="472"/>
      <c r="EO188" s="472"/>
      <c r="EP188" s="472"/>
      <c r="EQ188" s="472"/>
      <c r="ER188" s="472"/>
      <c r="ES188" s="472"/>
      <c r="ET188" s="472"/>
      <c r="EU188" s="472"/>
      <c r="EV188" s="472"/>
      <c r="EW188" s="472"/>
      <c r="EX188" s="472"/>
      <c r="EY188" s="472"/>
      <c r="EZ188" s="472"/>
      <c r="FA188" s="472"/>
      <c r="FB188" s="472"/>
      <c r="FC188" s="472"/>
      <c r="FD188" s="472"/>
      <c r="FE188" s="472"/>
      <c r="FF188" s="472"/>
      <c r="FG188" s="472"/>
      <c r="FH188" s="472"/>
      <c r="FI188" s="472"/>
      <c r="FJ188" s="472"/>
      <c r="FK188" s="472"/>
      <c r="FL188" s="472"/>
      <c r="FM188" s="472"/>
      <c r="FN188" s="472"/>
      <c r="FO188" s="472"/>
      <c r="FP188" s="472"/>
      <c r="FQ188" s="472"/>
      <c r="FR188" s="472"/>
      <c r="FS188" s="472"/>
      <c r="FT188" s="472"/>
      <c r="FU188" s="472"/>
      <c r="FV188" s="472"/>
      <c r="FW188" s="472"/>
      <c r="FX188" s="472"/>
      <c r="FY188" s="472"/>
      <c r="FZ188" s="472"/>
      <c r="GA188" s="472"/>
      <c r="GB188" s="472"/>
      <c r="GC188" s="472"/>
      <c r="GD188" s="472"/>
      <c r="GE188" s="472"/>
      <c r="GF188" s="472"/>
      <c r="GG188" s="472"/>
      <c r="GH188" s="472"/>
      <c r="GI188" s="472"/>
      <c r="GJ188" s="472"/>
      <c r="GK188" s="472"/>
      <c r="GL188" s="472"/>
      <c r="GM188" s="472"/>
      <c r="GN188" s="472"/>
      <c r="GO188" s="472"/>
      <c r="GP188" s="472"/>
      <c r="GQ188" s="472"/>
      <c r="GR188" s="472"/>
      <c r="GS188" s="472"/>
      <c r="GT188" s="472"/>
      <c r="GU188" s="472"/>
      <c r="GV188" s="472"/>
      <c r="GW188" s="472"/>
      <c r="GX188" s="472"/>
      <c r="GY188" s="472"/>
      <c r="GZ188" s="472"/>
      <c r="HA188" s="472"/>
      <c r="HB188" s="472"/>
      <c r="HC188" s="472"/>
      <c r="HD188" s="472"/>
      <c r="HE188" s="472"/>
      <c r="HF188" s="472"/>
      <c r="HG188" s="472"/>
      <c r="HH188" s="472"/>
      <c r="HI188" s="472"/>
      <c r="HJ188" s="472"/>
      <c r="HK188" s="472"/>
      <c r="HL188" s="472"/>
      <c r="HM188" s="472"/>
      <c r="HN188" s="472"/>
      <c r="HO188" s="472"/>
      <c r="HP188" s="472"/>
      <c r="HQ188" s="472"/>
      <c r="HR188" s="472"/>
      <c r="HS188" s="472"/>
      <c r="HT188" s="472"/>
      <c r="HU188" s="472"/>
      <c r="HV188" s="472"/>
      <c r="HW188" s="472"/>
      <c r="HX188" s="472"/>
      <c r="HY188" s="472"/>
      <c r="HZ188" s="472"/>
      <c r="IA188" s="472"/>
      <c r="IB188" s="472"/>
      <c r="IC188" s="472"/>
      <c r="ID188" s="472"/>
    </row>
    <row r="189" spans="1:238" ht="93.6" x14ac:dyDescent="0.3">
      <c r="A189" s="399" t="s">
        <v>1473</v>
      </c>
      <c r="B189" s="612"/>
      <c r="C189" s="612"/>
      <c r="D189" s="612"/>
      <c r="E189" s="293">
        <f t="shared" si="38"/>
        <v>69982</v>
      </c>
      <c r="F189" s="293">
        <v>0</v>
      </c>
      <c r="G189" s="293">
        <v>0</v>
      </c>
      <c r="H189" s="293">
        <v>0</v>
      </c>
      <c r="I189" s="293">
        <v>69982</v>
      </c>
      <c r="J189" s="293">
        <v>0</v>
      </c>
      <c r="K189" s="293">
        <v>0</v>
      </c>
      <c r="L189" s="293">
        <v>0</v>
      </c>
      <c r="M189" s="293">
        <v>0</v>
      </c>
      <c r="N189" s="472"/>
      <c r="O189" s="472"/>
      <c r="P189" s="472"/>
      <c r="Q189" s="472"/>
      <c r="R189" s="472"/>
      <c r="S189" s="472"/>
      <c r="T189" s="472"/>
      <c r="U189" s="472"/>
      <c r="V189" s="472"/>
      <c r="W189" s="472"/>
      <c r="X189" s="472"/>
      <c r="Y189" s="472"/>
      <c r="Z189" s="472"/>
      <c r="AA189" s="472"/>
      <c r="AB189" s="472"/>
      <c r="AC189" s="472"/>
      <c r="AD189" s="472"/>
      <c r="AE189" s="472"/>
      <c r="AF189" s="472"/>
      <c r="AG189" s="472"/>
      <c r="AH189" s="472"/>
      <c r="AI189" s="472"/>
      <c r="AJ189" s="472"/>
      <c r="AK189" s="472"/>
      <c r="AL189" s="472"/>
      <c r="AM189" s="472"/>
      <c r="AN189" s="472"/>
      <c r="AO189" s="472"/>
      <c r="AP189" s="472"/>
      <c r="AQ189" s="472"/>
      <c r="AR189" s="472"/>
      <c r="AS189" s="472"/>
      <c r="AT189" s="472"/>
      <c r="AU189" s="472"/>
      <c r="AV189" s="472"/>
      <c r="AW189" s="472"/>
      <c r="AX189" s="472"/>
      <c r="AY189" s="472"/>
      <c r="AZ189" s="472"/>
      <c r="BA189" s="472"/>
      <c r="BB189" s="472"/>
      <c r="BC189" s="472"/>
      <c r="BD189" s="472"/>
      <c r="BE189" s="472"/>
      <c r="BF189" s="472"/>
      <c r="BG189" s="472"/>
      <c r="BH189" s="472"/>
      <c r="BI189" s="472"/>
      <c r="BJ189" s="472"/>
      <c r="BK189" s="472"/>
      <c r="BL189" s="472"/>
      <c r="BM189" s="472"/>
      <c r="BN189" s="472"/>
      <c r="BO189" s="472"/>
      <c r="BP189" s="472"/>
      <c r="BQ189" s="472"/>
      <c r="BR189" s="472"/>
      <c r="BS189" s="472"/>
      <c r="BT189" s="472"/>
      <c r="BU189" s="472"/>
      <c r="BV189" s="472"/>
      <c r="BW189" s="472"/>
      <c r="BX189" s="472"/>
      <c r="BY189" s="472"/>
      <c r="BZ189" s="472"/>
      <c r="CA189" s="472"/>
      <c r="CB189" s="472"/>
      <c r="CC189" s="472"/>
      <c r="CD189" s="472"/>
      <c r="CE189" s="472"/>
      <c r="CF189" s="472"/>
      <c r="CG189" s="472"/>
      <c r="CH189" s="472"/>
      <c r="CI189" s="472"/>
      <c r="CJ189" s="472"/>
      <c r="CK189" s="472"/>
      <c r="CL189" s="472"/>
      <c r="CM189" s="472"/>
      <c r="CN189" s="472"/>
      <c r="CO189" s="472"/>
      <c r="CP189" s="472"/>
      <c r="CQ189" s="472"/>
      <c r="CR189" s="472"/>
      <c r="CS189" s="472"/>
      <c r="CT189" s="472"/>
      <c r="CU189" s="472"/>
      <c r="CV189" s="472"/>
      <c r="CW189" s="472"/>
      <c r="CX189" s="472"/>
      <c r="CY189" s="472"/>
      <c r="CZ189" s="472"/>
      <c r="DA189" s="472"/>
      <c r="DB189" s="472"/>
      <c r="DC189" s="472"/>
      <c r="DD189" s="472"/>
      <c r="DE189" s="472"/>
      <c r="DF189" s="472"/>
      <c r="DG189" s="472"/>
      <c r="DH189" s="472"/>
      <c r="DI189" s="472"/>
      <c r="DJ189" s="472"/>
      <c r="DK189" s="472"/>
      <c r="DL189" s="472"/>
      <c r="DM189" s="472"/>
      <c r="DN189" s="472"/>
      <c r="DO189" s="472"/>
      <c r="DP189" s="472"/>
      <c r="DQ189" s="472"/>
      <c r="DR189" s="472"/>
      <c r="DS189" s="472"/>
      <c r="DT189" s="472"/>
      <c r="DU189" s="472"/>
      <c r="DV189" s="472"/>
      <c r="DW189" s="472"/>
      <c r="DX189" s="472"/>
      <c r="DY189" s="472"/>
      <c r="DZ189" s="472"/>
      <c r="EA189" s="472"/>
      <c r="EB189" s="472"/>
      <c r="EC189" s="472"/>
      <c r="ED189" s="472"/>
      <c r="EE189" s="472"/>
      <c r="EF189" s="472"/>
      <c r="EG189" s="472"/>
      <c r="EH189" s="472"/>
      <c r="EI189" s="472"/>
      <c r="EJ189" s="472"/>
      <c r="EK189" s="472"/>
      <c r="EL189" s="472"/>
      <c r="EM189" s="472"/>
      <c r="EN189" s="472"/>
      <c r="EO189" s="472"/>
      <c r="EP189" s="472"/>
      <c r="EQ189" s="472"/>
      <c r="ER189" s="472"/>
      <c r="ES189" s="472"/>
      <c r="ET189" s="472"/>
      <c r="EU189" s="472"/>
      <c r="EV189" s="472"/>
      <c r="EW189" s="472"/>
      <c r="EX189" s="472"/>
      <c r="EY189" s="472"/>
      <c r="EZ189" s="472"/>
      <c r="FA189" s="472"/>
      <c r="FB189" s="472"/>
      <c r="FC189" s="472"/>
      <c r="FD189" s="472"/>
      <c r="FE189" s="472"/>
      <c r="FF189" s="472"/>
      <c r="FG189" s="472"/>
      <c r="FH189" s="472"/>
      <c r="FI189" s="472"/>
      <c r="FJ189" s="472"/>
      <c r="FK189" s="472"/>
      <c r="FL189" s="472"/>
      <c r="FM189" s="472"/>
      <c r="FN189" s="472"/>
      <c r="FO189" s="472"/>
      <c r="FP189" s="472"/>
      <c r="FQ189" s="472"/>
      <c r="FR189" s="472"/>
      <c r="FS189" s="472"/>
      <c r="FT189" s="472"/>
      <c r="FU189" s="472"/>
      <c r="FV189" s="472"/>
      <c r="FW189" s="472"/>
      <c r="FX189" s="472"/>
      <c r="FY189" s="472"/>
      <c r="FZ189" s="472"/>
      <c r="GA189" s="472"/>
      <c r="GB189" s="472"/>
      <c r="GC189" s="472"/>
      <c r="GD189" s="472"/>
      <c r="GE189" s="472"/>
      <c r="GF189" s="472"/>
      <c r="GG189" s="472"/>
      <c r="GH189" s="472"/>
      <c r="GI189" s="472"/>
      <c r="GJ189" s="472"/>
      <c r="GK189" s="472"/>
      <c r="GL189" s="472"/>
      <c r="GM189" s="472"/>
      <c r="GN189" s="472"/>
      <c r="GO189" s="472"/>
      <c r="GP189" s="472"/>
      <c r="GQ189" s="472"/>
      <c r="GR189" s="472"/>
      <c r="GS189" s="472"/>
      <c r="GT189" s="472"/>
      <c r="GU189" s="472"/>
      <c r="GV189" s="472"/>
      <c r="GW189" s="472"/>
      <c r="GX189" s="472"/>
      <c r="GY189" s="472"/>
      <c r="GZ189" s="472"/>
      <c r="HA189" s="472"/>
      <c r="HB189" s="472"/>
      <c r="HC189" s="472"/>
      <c r="HD189" s="472"/>
      <c r="HE189" s="472"/>
      <c r="HF189" s="472"/>
      <c r="HG189" s="472"/>
      <c r="HH189" s="472"/>
      <c r="HI189" s="472"/>
      <c r="HJ189" s="472"/>
      <c r="HK189" s="472"/>
      <c r="HL189" s="472"/>
      <c r="HM189" s="472"/>
      <c r="HN189" s="472"/>
      <c r="HO189" s="472"/>
      <c r="HP189" s="472"/>
      <c r="HQ189" s="472"/>
      <c r="HR189" s="472"/>
      <c r="HS189" s="472"/>
      <c r="HT189" s="472"/>
      <c r="HU189" s="472"/>
      <c r="HV189" s="472"/>
      <c r="HW189" s="472"/>
      <c r="HX189" s="472"/>
      <c r="HY189" s="472"/>
      <c r="HZ189" s="472"/>
      <c r="IA189" s="472"/>
      <c r="IB189" s="472"/>
      <c r="IC189" s="472"/>
      <c r="ID189" s="472"/>
    </row>
    <row r="190" spans="1:238" x14ac:dyDescent="0.3">
      <c r="A190" s="296" t="s">
        <v>1474</v>
      </c>
      <c r="B190" s="612">
        <v>1</v>
      </c>
      <c r="C190" s="612">
        <v>530</v>
      </c>
      <c r="D190" s="612">
        <v>5203</v>
      </c>
      <c r="E190" s="294">
        <f t="shared" si="38"/>
        <v>1846</v>
      </c>
      <c r="F190" s="294">
        <v>0</v>
      </c>
      <c r="G190" s="294">
        <v>0</v>
      </c>
      <c r="H190" s="294">
        <v>0</v>
      </c>
      <c r="I190" s="294">
        <v>0</v>
      </c>
      <c r="J190" s="294">
        <f>1846</f>
        <v>1846</v>
      </c>
      <c r="K190" s="294">
        <v>0</v>
      </c>
      <c r="L190" s="294">
        <v>0</v>
      </c>
      <c r="M190" s="294">
        <v>0</v>
      </c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  <c r="BI190" s="472"/>
      <c r="BJ190" s="472"/>
      <c r="BK190" s="472"/>
      <c r="BL190" s="472"/>
      <c r="BM190" s="472"/>
      <c r="BN190" s="472"/>
      <c r="BO190" s="472"/>
      <c r="BP190" s="472"/>
      <c r="BQ190" s="472"/>
      <c r="BR190" s="472"/>
      <c r="BS190" s="472"/>
      <c r="BT190" s="472"/>
      <c r="BU190" s="472"/>
      <c r="BV190" s="472"/>
      <c r="BW190" s="472"/>
      <c r="BX190" s="472"/>
      <c r="BY190" s="472"/>
      <c r="BZ190" s="472"/>
      <c r="CA190" s="472"/>
      <c r="CB190" s="472"/>
      <c r="CC190" s="472"/>
      <c r="CD190" s="472"/>
      <c r="CE190" s="472"/>
      <c r="CF190" s="472"/>
      <c r="CG190" s="472"/>
      <c r="CH190" s="472"/>
      <c r="CI190" s="472"/>
      <c r="CJ190" s="472"/>
      <c r="CK190" s="472"/>
      <c r="CL190" s="472"/>
      <c r="CM190" s="472"/>
      <c r="CN190" s="472"/>
      <c r="CO190" s="472"/>
      <c r="CP190" s="472"/>
      <c r="CQ190" s="472"/>
      <c r="CR190" s="472"/>
      <c r="CS190" s="472"/>
      <c r="CT190" s="472"/>
      <c r="CU190" s="472"/>
      <c r="CV190" s="472"/>
      <c r="CW190" s="472"/>
      <c r="CX190" s="472"/>
      <c r="CY190" s="472"/>
      <c r="CZ190" s="472"/>
      <c r="DA190" s="472"/>
      <c r="DB190" s="472"/>
      <c r="DC190" s="472"/>
      <c r="DD190" s="472"/>
      <c r="DE190" s="472"/>
      <c r="DF190" s="472"/>
      <c r="DG190" s="472"/>
      <c r="DH190" s="472"/>
      <c r="DI190" s="472"/>
      <c r="DJ190" s="472"/>
      <c r="DK190" s="472"/>
      <c r="DL190" s="472"/>
      <c r="DM190" s="472"/>
      <c r="DN190" s="472"/>
      <c r="DO190" s="472"/>
      <c r="DP190" s="472"/>
      <c r="DQ190" s="472"/>
      <c r="DR190" s="472"/>
      <c r="DS190" s="472"/>
      <c r="DT190" s="472"/>
      <c r="DU190" s="472"/>
      <c r="DV190" s="472"/>
      <c r="DW190" s="472"/>
      <c r="DX190" s="472"/>
      <c r="DY190" s="472"/>
      <c r="DZ190" s="472"/>
      <c r="EA190" s="472"/>
      <c r="EB190" s="472"/>
      <c r="EC190" s="472"/>
      <c r="ED190" s="472"/>
      <c r="EE190" s="472"/>
      <c r="EF190" s="472"/>
      <c r="EG190" s="472"/>
      <c r="EH190" s="472"/>
      <c r="EI190" s="472"/>
      <c r="EJ190" s="472"/>
      <c r="EK190" s="472"/>
      <c r="EL190" s="472"/>
      <c r="EM190" s="472"/>
      <c r="EN190" s="472"/>
      <c r="EO190" s="472"/>
      <c r="EP190" s="472"/>
      <c r="EQ190" s="472"/>
      <c r="ER190" s="472"/>
      <c r="ES190" s="472"/>
      <c r="ET190" s="472"/>
      <c r="EU190" s="472"/>
      <c r="EV190" s="472"/>
      <c r="EW190" s="472"/>
      <c r="EX190" s="472"/>
      <c r="EY190" s="472"/>
      <c r="EZ190" s="472"/>
      <c r="FA190" s="472"/>
      <c r="FB190" s="472"/>
      <c r="FC190" s="472"/>
      <c r="FD190" s="472"/>
      <c r="FE190" s="472"/>
      <c r="FF190" s="472"/>
      <c r="FG190" s="472"/>
      <c r="FH190" s="472"/>
      <c r="FI190" s="472"/>
      <c r="FJ190" s="472"/>
      <c r="FK190" s="472"/>
      <c r="FL190" s="472"/>
      <c r="FM190" s="472"/>
      <c r="FN190" s="472"/>
      <c r="FO190" s="472"/>
      <c r="FP190" s="472"/>
      <c r="FQ190" s="472"/>
      <c r="FR190" s="472"/>
      <c r="FS190" s="472"/>
      <c r="FT190" s="472"/>
      <c r="FU190" s="472"/>
      <c r="FV190" s="472"/>
      <c r="FW190" s="472"/>
      <c r="FX190" s="472"/>
      <c r="FY190" s="472"/>
      <c r="FZ190" s="472"/>
      <c r="GA190" s="472"/>
      <c r="GB190" s="472"/>
      <c r="GC190" s="472"/>
      <c r="GD190" s="472"/>
      <c r="GE190" s="472"/>
      <c r="GF190" s="472"/>
      <c r="GG190" s="472"/>
      <c r="GH190" s="472"/>
      <c r="GI190" s="472"/>
      <c r="GJ190" s="472"/>
      <c r="GK190" s="472"/>
      <c r="GL190" s="472"/>
      <c r="GM190" s="472"/>
      <c r="GN190" s="472"/>
      <c r="GO190" s="472"/>
      <c r="GP190" s="472"/>
      <c r="GQ190" s="472"/>
      <c r="GR190" s="472"/>
      <c r="GS190" s="472"/>
      <c r="GT190" s="472"/>
      <c r="GU190" s="472"/>
      <c r="GV190" s="472"/>
      <c r="GW190" s="472"/>
      <c r="GX190" s="472"/>
      <c r="GY190" s="472"/>
      <c r="GZ190" s="472"/>
      <c r="HA190" s="472"/>
      <c r="HB190" s="472"/>
      <c r="HC190" s="472"/>
      <c r="HD190" s="472"/>
      <c r="HE190" s="472"/>
      <c r="HF190" s="472"/>
      <c r="HG190" s="472"/>
      <c r="HH190" s="472"/>
      <c r="HI190" s="472"/>
      <c r="HJ190" s="472"/>
      <c r="HK190" s="472"/>
      <c r="HL190" s="472"/>
      <c r="HM190" s="472"/>
      <c r="HN190" s="472"/>
      <c r="HO190" s="472"/>
      <c r="HP190" s="472"/>
      <c r="HQ190" s="472"/>
      <c r="HR190" s="472"/>
      <c r="HS190" s="472"/>
      <c r="HT190" s="472"/>
      <c r="HU190" s="472"/>
      <c r="HV190" s="472"/>
      <c r="HW190" s="472"/>
      <c r="HX190" s="472"/>
      <c r="HY190" s="472"/>
      <c r="HZ190" s="472"/>
      <c r="IA190" s="472"/>
      <c r="IB190" s="472"/>
      <c r="IC190" s="472"/>
      <c r="ID190" s="472"/>
    </row>
    <row r="191" spans="1:238" x14ac:dyDescent="0.3">
      <c r="A191" s="296" t="s">
        <v>1223</v>
      </c>
      <c r="B191" s="612">
        <v>1</v>
      </c>
      <c r="C191" s="612">
        <v>530</v>
      </c>
      <c r="D191" s="612">
        <v>5203</v>
      </c>
      <c r="E191" s="294">
        <f t="shared" si="38"/>
        <v>9481</v>
      </c>
      <c r="F191" s="294">
        <v>0</v>
      </c>
      <c r="G191" s="294">
        <v>0</v>
      </c>
      <c r="H191" s="294">
        <v>0</v>
      </c>
      <c r="I191" s="294">
        <v>0</v>
      </c>
      <c r="J191" s="294">
        <f>11327-1846</f>
        <v>9481</v>
      </c>
      <c r="K191" s="294">
        <v>0</v>
      </c>
      <c r="L191" s="294">
        <v>0</v>
      </c>
      <c r="M191" s="294">
        <v>0</v>
      </c>
      <c r="N191" s="472"/>
      <c r="O191" s="472"/>
      <c r="P191" s="472"/>
      <c r="Q191" s="472"/>
      <c r="R191" s="472"/>
      <c r="S191" s="472"/>
      <c r="T191" s="472"/>
      <c r="U191" s="472"/>
      <c r="V191" s="472"/>
      <c r="W191" s="472"/>
      <c r="X191" s="472"/>
      <c r="Y191" s="472"/>
      <c r="Z191" s="472"/>
      <c r="AA191" s="472"/>
      <c r="AB191" s="472"/>
      <c r="AC191" s="472"/>
      <c r="AD191" s="472"/>
      <c r="AE191" s="472"/>
      <c r="AF191" s="472"/>
      <c r="AG191" s="472"/>
      <c r="AH191" s="472"/>
      <c r="AI191" s="472"/>
      <c r="AJ191" s="472"/>
      <c r="AK191" s="472"/>
      <c r="AL191" s="472"/>
      <c r="AM191" s="472"/>
      <c r="AN191" s="472"/>
      <c r="AO191" s="472"/>
      <c r="AP191" s="472"/>
      <c r="AQ191" s="472"/>
      <c r="AR191" s="472"/>
      <c r="AS191" s="472"/>
      <c r="AT191" s="472"/>
      <c r="AU191" s="472"/>
      <c r="AV191" s="472"/>
      <c r="AW191" s="472"/>
      <c r="AX191" s="472"/>
      <c r="AY191" s="472"/>
      <c r="AZ191" s="472"/>
      <c r="BA191" s="472"/>
      <c r="BB191" s="472"/>
      <c r="BC191" s="472"/>
      <c r="BD191" s="472"/>
      <c r="BE191" s="472"/>
      <c r="BF191" s="472"/>
      <c r="BG191" s="472"/>
      <c r="BH191" s="472"/>
      <c r="BI191" s="472"/>
      <c r="BJ191" s="472"/>
      <c r="BK191" s="472"/>
      <c r="BL191" s="472"/>
      <c r="BM191" s="472"/>
      <c r="BN191" s="472"/>
      <c r="BO191" s="472"/>
      <c r="BP191" s="472"/>
      <c r="BQ191" s="472"/>
      <c r="BR191" s="472"/>
      <c r="BS191" s="472"/>
      <c r="BT191" s="472"/>
      <c r="BU191" s="472"/>
      <c r="BV191" s="472"/>
      <c r="BW191" s="472"/>
      <c r="BX191" s="472"/>
      <c r="BY191" s="472"/>
      <c r="BZ191" s="472"/>
      <c r="CA191" s="472"/>
      <c r="CB191" s="472"/>
      <c r="CC191" s="472"/>
      <c r="CD191" s="472"/>
      <c r="CE191" s="472"/>
      <c r="CF191" s="472"/>
      <c r="CG191" s="472"/>
      <c r="CH191" s="472"/>
      <c r="CI191" s="472"/>
      <c r="CJ191" s="472"/>
      <c r="CK191" s="472"/>
      <c r="CL191" s="472"/>
      <c r="CM191" s="472"/>
      <c r="CN191" s="472"/>
      <c r="CO191" s="472"/>
      <c r="CP191" s="472"/>
      <c r="CQ191" s="472"/>
      <c r="CR191" s="472"/>
      <c r="CS191" s="472"/>
      <c r="CT191" s="472"/>
      <c r="CU191" s="472"/>
      <c r="CV191" s="472"/>
      <c r="CW191" s="472"/>
      <c r="CX191" s="472"/>
      <c r="CY191" s="472"/>
      <c r="CZ191" s="472"/>
      <c r="DA191" s="472"/>
      <c r="DB191" s="472"/>
      <c r="DC191" s="472"/>
      <c r="DD191" s="472"/>
      <c r="DE191" s="472"/>
      <c r="DF191" s="472"/>
      <c r="DG191" s="472"/>
      <c r="DH191" s="472"/>
      <c r="DI191" s="472"/>
      <c r="DJ191" s="472"/>
      <c r="DK191" s="472"/>
      <c r="DL191" s="472"/>
      <c r="DM191" s="472"/>
      <c r="DN191" s="472"/>
      <c r="DO191" s="472"/>
      <c r="DP191" s="472"/>
      <c r="DQ191" s="472"/>
      <c r="DR191" s="472"/>
      <c r="DS191" s="472"/>
      <c r="DT191" s="472"/>
      <c r="DU191" s="472"/>
      <c r="DV191" s="472"/>
      <c r="DW191" s="472"/>
      <c r="DX191" s="472"/>
      <c r="DY191" s="472"/>
      <c r="DZ191" s="472"/>
      <c r="EA191" s="472"/>
      <c r="EB191" s="472"/>
      <c r="EC191" s="472"/>
      <c r="ED191" s="472"/>
      <c r="EE191" s="472"/>
      <c r="EF191" s="472"/>
      <c r="EG191" s="472"/>
      <c r="EH191" s="472"/>
      <c r="EI191" s="472"/>
      <c r="EJ191" s="472"/>
      <c r="EK191" s="472"/>
      <c r="EL191" s="472"/>
      <c r="EM191" s="472"/>
      <c r="EN191" s="472"/>
      <c r="EO191" s="472"/>
      <c r="EP191" s="472"/>
      <c r="EQ191" s="472"/>
      <c r="ER191" s="472"/>
      <c r="ES191" s="472"/>
      <c r="ET191" s="472"/>
      <c r="EU191" s="472"/>
      <c r="EV191" s="472"/>
      <c r="EW191" s="472"/>
      <c r="EX191" s="472"/>
      <c r="EY191" s="472"/>
      <c r="EZ191" s="472"/>
      <c r="FA191" s="472"/>
      <c r="FB191" s="472"/>
      <c r="FC191" s="472"/>
      <c r="FD191" s="472"/>
      <c r="FE191" s="472"/>
      <c r="FF191" s="472"/>
      <c r="FG191" s="472"/>
      <c r="FH191" s="472"/>
      <c r="FI191" s="472"/>
      <c r="FJ191" s="472"/>
      <c r="FK191" s="472"/>
      <c r="FL191" s="472"/>
      <c r="FM191" s="472"/>
      <c r="FN191" s="472"/>
      <c r="FO191" s="472"/>
      <c r="FP191" s="472"/>
      <c r="FQ191" s="472"/>
      <c r="FR191" s="472"/>
      <c r="FS191" s="472"/>
      <c r="FT191" s="472"/>
      <c r="FU191" s="472"/>
      <c r="FV191" s="472"/>
      <c r="FW191" s="472"/>
      <c r="FX191" s="472"/>
      <c r="FY191" s="472"/>
      <c r="FZ191" s="472"/>
      <c r="GA191" s="472"/>
      <c r="GB191" s="472"/>
      <c r="GC191" s="472"/>
      <c r="GD191" s="472"/>
      <c r="GE191" s="472"/>
      <c r="GF191" s="472"/>
      <c r="GG191" s="472"/>
      <c r="GH191" s="472"/>
      <c r="GI191" s="472"/>
      <c r="GJ191" s="472"/>
      <c r="GK191" s="472"/>
      <c r="GL191" s="472"/>
      <c r="GM191" s="472"/>
      <c r="GN191" s="472"/>
      <c r="GO191" s="472"/>
      <c r="GP191" s="472"/>
      <c r="GQ191" s="472"/>
      <c r="GR191" s="472"/>
      <c r="GS191" s="472"/>
      <c r="GT191" s="472"/>
      <c r="GU191" s="472"/>
      <c r="GV191" s="472"/>
      <c r="GW191" s="472"/>
      <c r="GX191" s="472"/>
      <c r="GY191" s="472"/>
      <c r="GZ191" s="472"/>
      <c r="HA191" s="472"/>
      <c r="HB191" s="472"/>
      <c r="HC191" s="472"/>
      <c r="HD191" s="472"/>
      <c r="HE191" s="472"/>
      <c r="HF191" s="472"/>
      <c r="HG191" s="472"/>
      <c r="HH191" s="472"/>
      <c r="HI191" s="472"/>
      <c r="HJ191" s="472"/>
      <c r="HK191" s="472"/>
      <c r="HL191" s="472"/>
      <c r="HM191" s="472"/>
      <c r="HN191" s="472"/>
      <c r="HO191" s="472"/>
      <c r="HP191" s="472"/>
      <c r="HQ191" s="472"/>
      <c r="HR191" s="472"/>
      <c r="HS191" s="472"/>
      <c r="HT191" s="472"/>
      <c r="HU191" s="472"/>
      <c r="HV191" s="472"/>
      <c r="HW191" s="472"/>
      <c r="HX191" s="472"/>
      <c r="HY191" s="472"/>
      <c r="HZ191" s="472"/>
      <c r="IA191" s="472"/>
      <c r="IB191" s="472"/>
      <c r="IC191" s="472"/>
      <c r="ID191" s="472"/>
    </row>
    <row r="192" spans="1:238" x14ac:dyDescent="0.3">
      <c r="A192" s="397" t="s">
        <v>1224</v>
      </c>
      <c r="B192" s="611"/>
      <c r="C192" s="611"/>
      <c r="D192" s="611"/>
      <c r="E192" s="291">
        <f t="shared" si="38"/>
        <v>187739</v>
      </c>
      <c r="F192" s="291">
        <f>SUM(F193:F195)</f>
        <v>0</v>
      </c>
      <c r="G192" s="291">
        <f t="shared" ref="G192" si="49">SUM(G193:G195)</f>
        <v>0</v>
      </c>
      <c r="H192" s="291">
        <f t="shared" ref="H192" si="50">SUM(H193:H195)</f>
        <v>8158</v>
      </c>
      <c r="I192" s="291">
        <f t="shared" ref="I192" si="51">SUM(I193:I195)</f>
        <v>0</v>
      </c>
      <c r="J192" s="291">
        <f t="shared" ref="J192" si="52">SUM(J193:J195)</f>
        <v>0</v>
      </c>
      <c r="K192" s="291">
        <f t="shared" ref="K192" si="53">SUM(K193:K195)</f>
        <v>0</v>
      </c>
      <c r="L192" s="291">
        <f t="shared" ref="L192" si="54">SUM(L193:L195)</f>
        <v>30692</v>
      </c>
      <c r="M192" s="291">
        <f t="shared" ref="M192" si="55">SUM(M193:M195)</f>
        <v>148889</v>
      </c>
      <c r="N192" s="472"/>
      <c r="O192" s="472"/>
      <c r="P192" s="472"/>
      <c r="Q192" s="472"/>
      <c r="R192" s="472"/>
      <c r="S192" s="472"/>
      <c r="T192" s="472"/>
      <c r="U192" s="472"/>
      <c r="V192" s="472"/>
      <c r="W192" s="472"/>
      <c r="X192" s="472"/>
      <c r="Y192" s="472"/>
      <c r="Z192" s="472"/>
      <c r="AA192" s="472"/>
      <c r="AB192" s="472"/>
      <c r="AC192" s="472"/>
      <c r="AD192" s="472"/>
      <c r="AE192" s="472"/>
      <c r="AF192" s="472"/>
      <c r="AG192" s="472"/>
      <c r="AH192" s="472"/>
      <c r="AI192" s="472"/>
      <c r="AJ192" s="472"/>
      <c r="AK192" s="472"/>
      <c r="AL192" s="472"/>
      <c r="AM192" s="472"/>
      <c r="AN192" s="472"/>
      <c r="AO192" s="472"/>
      <c r="AP192" s="472"/>
      <c r="AQ192" s="472"/>
      <c r="AR192" s="472"/>
      <c r="AS192" s="472"/>
      <c r="AT192" s="472"/>
      <c r="AU192" s="472"/>
      <c r="AV192" s="472"/>
      <c r="AW192" s="472"/>
      <c r="AX192" s="472"/>
      <c r="AY192" s="472"/>
      <c r="AZ192" s="472"/>
      <c r="BA192" s="472"/>
      <c r="BB192" s="472"/>
      <c r="BC192" s="472"/>
      <c r="BD192" s="472"/>
      <c r="BE192" s="472"/>
      <c r="BF192" s="472"/>
      <c r="BG192" s="472"/>
      <c r="BH192" s="472"/>
      <c r="BI192" s="472"/>
      <c r="BJ192" s="472"/>
      <c r="BK192" s="472"/>
      <c r="BL192" s="472"/>
      <c r="BM192" s="472"/>
      <c r="BN192" s="472"/>
      <c r="BO192" s="472"/>
      <c r="BP192" s="472"/>
      <c r="BQ192" s="472"/>
      <c r="BR192" s="472"/>
      <c r="BS192" s="472"/>
      <c r="BT192" s="472"/>
      <c r="BU192" s="472"/>
      <c r="BV192" s="472"/>
      <c r="BW192" s="472"/>
      <c r="BX192" s="472"/>
      <c r="BY192" s="472"/>
      <c r="BZ192" s="472"/>
      <c r="CA192" s="472"/>
      <c r="CB192" s="472"/>
      <c r="CC192" s="472"/>
      <c r="CD192" s="472"/>
      <c r="CE192" s="472"/>
      <c r="CF192" s="472"/>
      <c r="CG192" s="472"/>
      <c r="CH192" s="472"/>
      <c r="CI192" s="472"/>
      <c r="CJ192" s="472"/>
      <c r="CK192" s="472"/>
      <c r="CL192" s="472"/>
      <c r="CM192" s="472"/>
      <c r="CN192" s="472"/>
      <c r="CO192" s="472"/>
      <c r="CP192" s="472"/>
      <c r="CQ192" s="472"/>
      <c r="CR192" s="472"/>
      <c r="CS192" s="472"/>
      <c r="CT192" s="472"/>
      <c r="CU192" s="472"/>
      <c r="CV192" s="472"/>
      <c r="CW192" s="472"/>
      <c r="CX192" s="472"/>
      <c r="CY192" s="472"/>
      <c r="CZ192" s="472"/>
      <c r="DA192" s="472"/>
      <c r="DB192" s="472"/>
      <c r="DC192" s="472"/>
      <c r="DD192" s="472"/>
      <c r="DE192" s="472"/>
      <c r="DF192" s="472"/>
      <c r="DG192" s="472"/>
      <c r="DH192" s="472"/>
      <c r="DI192" s="472"/>
      <c r="DJ192" s="472"/>
      <c r="DK192" s="472"/>
      <c r="DL192" s="472"/>
      <c r="DM192" s="472"/>
      <c r="DN192" s="472"/>
      <c r="DO192" s="472"/>
      <c r="DP192" s="472"/>
      <c r="DQ192" s="472"/>
      <c r="DR192" s="472"/>
      <c r="DS192" s="472"/>
      <c r="DT192" s="472"/>
      <c r="DU192" s="472"/>
      <c r="DV192" s="472"/>
      <c r="DW192" s="472"/>
      <c r="DX192" s="472"/>
      <c r="DY192" s="472"/>
      <c r="DZ192" s="472"/>
      <c r="EA192" s="472"/>
      <c r="EB192" s="472"/>
      <c r="EC192" s="472"/>
      <c r="ED192" s="472"/>
      <c r="EE192" s="472"/>
      <c r="EF192" s="472"/>
      <c r="EG192" s="472"/>
      <c r="EH192" s="472"/>
      <c r="EI192" s="472"/>
      <c r="EJ192" s="472"/>
      <c r="EK192" s="472"/>
      <c r="EL192" s="472"/>
      <c r="EM192" s="472"/>
      <c r="EN192" s="472"/>
      <c r="EO192" s="472"/>
      <c r="EP192" s="472"/>
      <c r="EQ192" s="472"/>
      <c r="ER192" s="472"/>
      <c r="ES192" s="472"/>
      <c r="ET192" s="472"/>
      <c r="EU192" s="472"/>
      <c r="EV192" s="472"/>
      <c r="EW192" s="472"/>
      <c r="EX192" s="472"/>
      <c r="EY192" s="472"/>
      <c r="EZ192" s="472"/>
      <c r="FA192" s="472"/>
      <c r="FB192" s="472"/>
      <c r="FC192" s="472"/>
      <c r="FD192" s="472"/>
      <c r="FE192" s="472"/>
      <c r="FF192" s="472"/>
      <c r="FG192" s="472"/>
      <c r="FH192" s="472"/>
      <c r="FI192" s="472"/>
      <c r="FJ192" s="472"/>
      <c r="FK192" s="472"/>
      <c r="FL192" s="472"/>
      <c r="FM192" s="472"/>
      <c r="FN192" s="472"/>
      <c r="FO192" s="472"/>
      <c r="FP192" s="472"/>
      <c r="FQ192" s="472"/>
      <c r="FR192" s="472"/>
      <c r="FS192" s="472"/>
      <c r="FT192" s="472"/>
      <c r="FU192" s="472"/>
      <c r="FV192" s="472"/>
      <c r="FW192" s="472"/>
      <c r="FX192" s="472"/>
      <c r="FY192" s="472"/>
      <c r="FZ192" s="472"/>
      <c r="GA192" s="472"/>
      <c r="GB192" s="472"/>
      <c r="GC192" s="472"/>
      <c r="GD192" s="472"/>
      <c r="GE192" s="472"/>
      <c r="GF192" s="472"/>
      <c r="GG192" s="472"/>
      <c r="GH192" s="472"/>
      <c r="GI192" s="472"/>
      <c r="GJ192" s="472"/>
      <c r="GK192" s="472"/>
      <c r="GL192" s="472"/>
      <c r="GM192" s="472"/>
      <c r="GN192" s="472"/>
      <c r="GO192" s="472"/>
      <c r="GP192" s="472"/>
      <c r="GQ192" s="472"/>
      <c r="GR192" s="472"/>
      <c r="GS192" s="472"/>
      <c r="GT192" s="472"/>
      <c r="GU192" s="472"/>
      <c r="GV192" s="472"/>
      <c r="GW192" s="472"/>
      <c r="GX192" s="472"/>
      <c r="GY192" s="472"/>
      <c r="GZ192" s="472"/>
      <c r="HA192" s="472"/>
      <c r="HB192" s="472"/>
      <c r="HC192" s="472"/>
      <c r="HD192" s="472"/>
      <c r="HE192" s="472"/>
      <c r="HF192" s="472"/>
      <c r="HG192" s="472"/>
      <c r="HH192" s="472"/>
      <c r="HI192" s="472"/>
      <c r="HJ192" s="472"/>
      <c r="HK192" s="472"/>
      <c r="HL192" s="472"/>
      <c r="HM192" s="472"/>
      <c r="HN192" s="472"/>
      <c r="HO192" s="472"/>
      <c r="HP192" s="472"/>
      <c r="HQ192" s="472"/>
      <c r="HR192" s="472"/>
      <c r="HS192" s="472"/>
      <c r="HT192" s="472"/>
      <c r="HU192" s="472"/>
      <c r="HV192" s="472"/>
      <c r="HW192" s="472"/>
      <c r="HX192" s="472"/>
      <c r="HY192" s="472"/>
      <c r="HZ192" s="472"/>
      <c r="IA192" s="472"/>
      <c r="IB192" s="472"/>
      <c r="IC192" s="472"/>
      <c r="ID192" s="472"/>
    </row>
    <row r="193" spans="1:238" ht="31.2" x14ac:dyDescent="0.3">
      <c r="A193" s="399" t="s">
        <v>1475</v>
      </c>
      <c r="B193" s="614"/>
      <c r="C193" s="614"/>
      <c r="D193" s="614"/>
      <c r="E193" s="295">
        <f t="shared" si="38"/>
        <v>96079</v>
      </c>
      <c r="F193" s="295">
        <v>0</v>
      </c>
      <c r="G193" s="295">
        <v>0</v>
      </c>
      <c r="H193" s="295"/>
      <c r="I193" s="295">
        <v>0</v>
      </c>
      <c r="J193" s="295">
        <v>0</v>
      </c>
      <c r="K193" s="295">
        <v>0</v>
      </c>
      <c r="L193" s="295"/>
      <c r="M193" s="295">
        <v>96079</v>
      </c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  <c r="AA193" s="472"/>
      <c r="AB193" s="472"/>
      <c r="AC193" s="472"/>
      <c r="AD193" s="472"/>
      <c r="AE193" s="472"/>
      <c r="AF193" s="472"/>
      <c r="AG193" s="472"/>
      <c r="AH193" s="472"/>
      <c r="AI193" s="472"/>
      <c r="AJ193" s="472"/>
      <c r="AK193" s="472"/>
      <c r="AL193" s="472"/>
      <c r="AM193" s="472"/>
      <c r="AN193" s="472"/>
      <c r="AO193" s="472"/>
      <c r="AP193" s="472"/>
      <c r="AQ193" s="472"/>
      <c r="AR193" s="472"/>
      <c r="AS193" s="472"/>
      <c r="AT193" s="472"/>
      <c r="AU193" s="472"/>
      <c r="AV193" s="472"/>
      <c r="AW193" s="472"/>
      <c r="AX193" s="472"/>
      <c r="AY193" s="472"/>
      <c r="AZ193" s="472"/>
      <c r="BA193" s="472"/>
      <c r="BB193" s="472"/>
      <c r="BC193" s="472"/>
      <c r="BD193" s="472"/>
      <c r="BE193" s="472"/>
      <c r="BF193" s="472"/>
      <c r="BG193" s="472"/>
      <c r="BH193" s="472"/>
      <c r="BI193" s="472"/>
      <c r="BJ193" s="472"/>
      <c r="BK193" s="472"/>
      <c r="BL193" s="472"/>
      <c r="BM193" s="472"/>
      <c r="BN193" s="472"/>
      <c r="BO193" s="472"/>
      <c r="BP193" s="472"/>
      <c r="BQ193" s="472"/>
      <c r="BR193" s="472"/>
      <c r="BS193" s="472"/>
      <c r="BT193" s="472"/>
      <c r="BU193" s="472"/>
      <c r="BV193" s="472"/>
      <c r="BW193" s="472"/>
      <c r="BX193" s="472"/>
      <c r="BY193" s="472"/>
      <c r="BZ193" s="472"/>
      <c r="CA193" s="472"/>
      <c r="CB193" s="472"/>
      <c r="CC193" s="472"/>
      <c r="CD193" s="472"/>
      <c r="CE193" s="472"/>
      <c r="CF193" s="472"/>
      <c r="CG193" s="472"/>
      <c r="CH193" s="472"/>
      <c r="CI193" s="472"/>
      <c r="CJ193" s="472"/>
      <c r="CK193" s="472"/>
      <c r="CL193" s="472"/>
      <c r="CM193" s="472"/>
      <c r="CN193" s="472"/>
      <c r="CO193" s="472"/>
      <c r="CP193" s="472"/>
      <c r="CQ193" s="472"/>
      <c r="CR193" s="472"/>
      <c r="CS193" s="472"/>
      <c r="CT193" s="472"/>
      <c r="CU193" s="472"/>
      <c r="CV193" s="472"/>
      <c r="CW193" s="472"/>
      <c r="CX193" s="472"/>
      <c r="CY193" s="472"/>
      <c r="CZ193" s="472"/>
      <c r="DA193" s="472"/>
      <c r="DB193" s="472"/>
      <c r="DC193" s="472"/>
      <c r="DD193" s="472"/>
      <c r="DE193" s="472"/>
      <c r="DF193" s="472"/>
      <c r="DG193" s="472"/>
      <c r="DH193" s="472"/>
      <c r="DI193" s="472"/>
      <c r="DJ193" s="472"/>
      <c r="DK193" s="472"/>
      <c r="DL193" s="472"/>
      <c r="DM193" s="472"/>
      <c r="DN193" s="472"/>
      <c r="DO193" s="472"/>
      <c r="DP193" s="472"/>
      <c r="DQ193" s="472"/>
      <c r="DR193" s="472"/>
      <c r="DS193" s="472"/>
      <c r="DT193" s="472"/>
      <c r="DU193" s="472"/>
      <c r="DV193" s="472"/>
      <c r="DW193" s="472"/>
      <c r="DX193" s="472"/>
      <c r="DY193" s="472"/>
      <c r="DZ193" s="472"/>
      <c r="EA193" s="472"/>
      <c r="EB193" s="472"/>
      <c r="EC193" s="472"/>
      <c r="ED193" s="472"/>
      <c r="EE193" s="472"/>
      <c r="EF193" s="472"/>
      <c r="EG193" s="472"/>
      <c r="EH193" s="472"/>
      <c r="EI193" s="472"/>
      <c r="EJ193" s="472"/>
      <c r="EK193" s="472"/>
      <c r="EL193" s="472"/>
      <c r="EM193" s="472"/>
      <c r="EN193" s="472"/>
      <c r="EO193" s="472"/>
      <c r="EP193" s="472"/>
      <c r="EQ193" s="472"/>
      <c r="ER193" s="472"/>
      <c r="ES193" s="472"/>
      <c r="ET193" s="472"/>
      <c r="EU193" s="472"/>
      <c r="EV193" s="472"/>
      <c r="EW193" s="472"/>
      <c r="EX193" s="472"/>
      <c r="EY193" s="472"/>
      <c r="EZ193" s="472"/>
      <c r="FA193" s="472"/>
      <c r="FB193" s="472"/>
      <c r="FC193" s="472"/>
      <c r="FD193" s="472"/>
      <c r="FE193" s="472"/>
      <c r="FF193" s="472"/>
      <c r="FG193" s="472"/>
      <c r="FH193" s="472"/>
      <c r="FI193" s="472"/>
      <c r="FJ193" s="472"/>
      <c r="FK193" s="472"/>
      <c r="FL193" s="472"/>
      <c r="FM193" s="472"/>
      <c r="FN193" s="472"/>
      <c r="FO193" s="472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</row>
    <row r="194" spans="1:238" ht="31.2" x14ac:dyDescent="0.3">
      <c r="A194" s="399" t="s">
        <v>1476</v>
      </c>
      <c r="B194" s="614"/>
      <c r="C194" s="614"/>
      <c r="D194" s="614"/>
      <c r="E194" s="295">
        <f t="shared" si="38"/>
        <v>52810</v>
      </c>
      <c r="F194" s="295">
        <v>0</v>
      </c>
      <c r="G194" s="295">
        <v>0</v>
      </c>
      <c r="H194" s="295"/>
      <c r="I194" s="295">
        <v>0</v>
      </c>
      <c r="J194" s="295">
        <v>0</v>
      </c>
      <c r="K194" s="295">
        <v>0</v>
      </c>
      <c r="L194" s="295"/>
      <c r="M194" s="295">
        <v>52810</v>
      </c>
      <c r="N194" s="472"/>
      <c r="O194" s="472"/>
      <c r="P194" s="472"/>
      <c r="Q194" s="472"/>
      <c r="R194" s="472"/>
      <c r="S194" s="472"/>
      <c r="T194" s="472"/>
      <c r="U194" s="472"/>
      <c r="V194" s="472"/>
      <c r="W194" s="472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2"/>
      <c r="AO194" s="472"/>
      <c r="AP194" s="472"/>
      <c r="AQ194" s="472"/>
      <c r="AR194" s="472"/>
      <c r="AS194" s="472"/>
      <c r="AT194" s="472"/>
      <c r="AU194" s="472"/>
      <c r="AV194" s="472"/>
      <c r="AW194" s="472"/>
      <c r="AX194" s="472"/>
      <c r="AY194" s="472"/>
      <c r="AZ194" s="472"/>
      <c r="BA194" s="472"/>
      <c r="BB194" s="472"/>
      <c r="BC194" s="472"/>
      <c r="BD194" s="472"/>
      <c r="BE194" s="472"/>
      <c r="BF194" s="472"/>
      <c r="BG194" s="472"/>
      <c r="BH194" s="472"/>
      <c r="BI194" s="472"/>
      <c r="BJ194" s="472"/>
      <c r="BK194" s="472"/>
      <c r="BL194" s="472"/>
      <c r="BM194" s="472"/>
      <c r="BN194" s="472"/>
      <c r="BO194" s="472"/>
      <c r="BP194" s="472"/>
      <c r="BQ194" s="472"/>
      <c r="BR194" s="472"/>
      <c r="BS194" s="472"/>
      <c r="BT194" s="472"/>
      <c r="BU194" s="472"/>
      <c r="BV194" s="472"/>
      <c r="BW194" s="472"/>
      <c r="BX194" s="472"/>
      <c r="BY194" s="472"/>
      <c r="BZ194" s="472"/>
      <c r="CA194" s="472"/>
      <c r="CB194" s="472"/>
      <c r="CC194" s="472"/>
      <c r="CD194" s="472"/>
      <c r="CE194" s="472"/>
      <c r="CF194" s="472"/>
      <c r="CG194" s="472"/>
      <c r="CH194" s="472"/>
      <c r="CI194" s="472"/>
      <c r="CJ194" s="472"/>
      <c r="CK194" s="472"/>
      <c r="CL194" s="472"/>
      <c r="CM194" s="472"/>
      <c r="CN194" s="472"/>
      <c r="CO194" s="472"/>
      <c r="CP194" s="472"/>
      <c r="CQ194" s="472"/>
      <c r="CR194" s="472"/>
      <c r="CS194" s="472"/>
      <c r="CT194" s="472"/>
      <c r="CU194" s="472"/>
      <c r="CV194" s="472"/>
      <c r="CW194" s="472"/>
      <c r="CX194" s="472"/>
      <c r="CY194" s="472"/>
      <c r="CZ194" s="472"/>
      <c r="DA194" s="472"/>
      <c r="DB194" s="472"/>
      <c r="DC194" s="472"/>
      <c r="DD194" s="472"/>
      <c r="DE194" s="472"/>
      <c r="DF194" s="472"/>
      <c r="DG194" s="472"/>
      <c r="DH194" s="472"/>
      <c r="DI194" s="472"/>
      <c r="DJ194" s="472"/>
      <c r="DK194" s="472"/>
      <c r="DL194" s="472"/>
      <c r="DM194" s="472"/>
      <c r="DN194" s="472"/>
      <c r="DO194" s="472"/>
      <c r="DP194" s="472"/>
      <c r="DQ194" s="472"/>
      <c r="DR194" s="472"/>
      <c r="DS194" s="472"/>
      <c r="DT194" s="472"/>
      <c r="DU194" s="472"/>
      <c r="DV194" s="472"/>
      <c r="DW194" s="472"/>
      <c r="DX194" s="472"/>
      <c r="DY194" s="472"/>
      <c r="DZ194" s="472"/>
      <c r="EA194" s="472"/>
      <c r="EB194" s="472"/>
      <c r="EC194" s="472"/>
      <c r="ED194" s="472"/>
      <c r="EE194" s="472"/>
      <c r="EF194" s="472"/>
      <c r="EG194" s="472"/>
      <c r="EH194" s="472"/>
      <c r="EI194" s="472"/>
      <c r="EJ194" s="472"/>
      <c r="EK194" s="472"/>
      <c r="EL194" s="472"/>
      <c r="EM194" s="472"/>
      <c r="EN194" s="472"/>
      <c r="EO194" s="472"/>
      <c r="EP194" s="472"/>
      <c r="EQ194" s="472"/>
      <c r="ER194" s="472"/>
      <c r="ES194" s="472"/>
      <c r="ET194" s="472"/>
      <c r="EU194" s="472"/>
      <c r="EV194" s="472"/>
      <c r="EW194" s="472"/>
      <c r="EX194" s="472"/>
      <c r="EY194" s="472"/>
      <c r="EZ194" s="472"/>
      <c r="FA194" s="472"/>
      <c r="FB194" s="472"/>
      <c r="FC194" s="472"/>
      <c r="FD194" s="472"/>
      <c r="FE194" s="472"/>
      <c r="FF194" s="472"/>
      <c r="FG194" s="472"/>
      <c r="FH194" s="472"/>
      <c r="FI194" s="472"/>
      <c r="FJ194" s="472"/>
      <c r="FK194" s="472"/>
      <c r="FL194" s="472"/>
      <c r="FM194" s="472"/>
      <c r="FN194" s="472"/>
      <c r="FO194" s="472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</row>
    <row r="195" spans="1:238" ht="46.8" x14ac:dyDescent="0.3">
      <c r="A195" s="399" t="s">
        <v>1477</v>
      </c>
      <c r="B195" s="614" t="s">
        <v>1378</v>
      </c>
      <c r="C195" s="614">
        <v>589</v>
      </c>
      <c r="D195" s="614">
        <v>5204</v>
      </c>
      <c r="E195" s="295">
        <f t="shared" si="38"/>
        <v>38850</v>
      </c>
      <c r="F195" s="295">
        <v>0</v>
      </c>
      <c r="G195" s="295">
        <v>0</v>
      </c>
      <c r="H195" s="295">
        <f>8820-662</f>
        <v>8158</v>
      </c>
      <c r="I195" s="295">
        <v>0</v>
      </c>
      <c r="J195" s="295">
        <v>0</v>
      </c>
      <c r="K195" s="295">
        <v>0</v>
      </c>
      <c r="L195" s="295">
        <f>30030+662</f>
        <v>30692</v>
      </c>
      <c r="M195" s="295">
        <f>33180-33180</f>
        <v>0</v>
      </c>
      <c r="N195" s="472"/>
      <c r="O195" s="472"/>
      <c r="P195" s="472"/>
      <c r="Q195" s="472"/>
      <c r="R195" s="472"/>
      <c r="S195" s="472"/>
      <c r="T195" s="472"/>
      <c r="U195" s="472"/>
      <c r="V195" s="472"/>
      <c r="W195" s="472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2"/>
      <c r="AO195" s="472"/>
      <c r="AP195" s="472"/>
      <c r="AQ195" s="472"/>
      <c r="AR195" s="472"/>
      <c r="AS195" s="472"/>
      <c r="AT195" s="472"/>
      <c r="AU195" s="472"/>
      <c r="AV195" s="472"/>
      <c r="AW195" s="472"/>
      <c r="AX195" s="472"/>
      <c r="AY195" s="472"/>
      <c r="AZ195" s="472"/>
      <c r="BA195" s="472"/>
      <c r="BB195" s="472"/>
      <c r="BC195" s="472"/>
      <c r="BD195" s="472"/>
      <c r="BE195" s="472"/>
      <c r="BF195" s="472"/>
      <c r="BG195" s="472"/>
      <c r="BH195" s="472"/>
      <c r="BI195" s="472"/>
      <c r="BJ195" s="472"/>
      <c r="BK195" s="472"/>
      <c r="BL195" s="472"/>
      <c r="BM195" s="472"/>
      <c r="BN195" s="472"/>
      <c r="BO195" s="472"/>
      <c r="BP195" s="472"/>
      <c r="BQ195" s="472"/>
      <c r="BR195" s="472"/>
      <c r="BS195" s="472"/>
      <c r="BT195" s="472"/>
      <c r="BU195" s="472"/>
      <c r="BV195" s="472"/>
      <c r="BW195" s="472"/>
      <c r="BX195" s="472"/>
      <c r="BY195" s="472"/>
      <c r="BZ195" s="472"/>
      <c r="CA195" s="472"/>
      <c r="CB195" s="472"/>
      <c r="CC195" s="472"/>
      <c r="CD195" s="472"/>
      <c r="CE195" s="472"/>
      <c r="CF195" s="472"/>
      <c r="CG195" s="472"/>
      <c r="CH195" s="472"/>
      <c r="CI195" s="472"/>
      <c r="CJ195" s="472"/>
      <c r="CK195" s="472"/>
      <c r="CL195" s="472"/>
      <c r="CM195" s="472"/>
      <c r="CN195" s="472"/>
      <c r="CO195" s="472"/>
      <c r="CP195" s="472"/>
      <c r="CQ195" s="472"/>
      <c r="CR195" s="472"/>
      <c r="CS195" s="472"/>
      <c r="CT195" s="472"/>
      <c r="CU195" s="472"/>
      <c r="CV195" s="472"/>
      <c r="CW195" s="472"/>
      <c r="CX195" s="472"/>
      <c r="CY195" s="472"/>
      <c r="CZ195" s="472"/>
      <c r="DA195" s="472"/>
      <c r="DB195" s="472"/>
      <c r="DC195" s="472"/>
      <c r="DD195" s="472"/>
      <c r="DE195" s="472"/>
      <c r="DF195" s="472"/>
      <c r="DG195" s="472"/>
      <c r="DH195" s="472"/>
      <c r="DI195" s="472"/>
      <c r="DJ195" s="472"/>
      <c r="DK195" s="472"/>
      <c r="DL195" s="472"/>
      <c r="DM195" s="472"/>
      <c r="DN195" s="472"/>
      <c r="DO195" s="472"/>
      <c r="DP195" s="472"/>
      <c r="DQ195" s="472"/>
      <c r="DR195" s="472"/>
      <c r="DS195" s="472"/>
      <c r="DT195" s="472"/>
      <c r="DU195" s="472"/>
      <c r="DV195" s="472"/>
      <c r="DW195" s="472"/>
      <c r="DX195" s="472"/>
      <c r="DY195" s="472"/>
      <c r="DZ195" s="472"/>
      <c r="EA195" s="472"/>
      <c r="EB195" s="472"/>
      <c r="EC195" s="472"/>
      <c r="ED195" s="472"/>
      <c r="EE195" s="472"/>
      <c r="EF195" s="472"/>
      <c r="EG195" s="472"/>
      <c r="EH195" s="472"/>
      <c r="EI195" s="472"/>
      <c r="EJ195" s="472"/>
      <c r="EK195" s="472"/>
      <c r="EL195" s="472"/>
      <c r="EM195" s="472"/>
      <c r="EN195" s="472"/>
      <c r="EO195" s="472"/>
      <c r="EP195" s="472"/>
      <c r="EQ195" s="472"/>
      <c r="ER195" s="472"/>
      <c r="ES195" s="472"/>
      <c r="ET195" s="472"/>
      <c r="EU195" s="472"/>
      <c r="EV195" s="472"/>
      <c r="EW195" s="472"/>
      <c r="EX195" s="472"/>
      <c r="EY195" s="472"/>
      <c r="EZ195" s="472"/>
      <c r="FA195" s="472"/>
      <c r="FB195" s="472"/>
      <c r="FC195" s="472"/>
      <c r="FD195" s="472"/>
      <c r="FE195" s="472"/>
      <c r="FF195" s="472"/>
      <c r="FG195" s="472"/>
      <c r="FH195" s="472"/>
      <c r="FI195" s="472"/>
      <c r="FJ195" s="472"/>
      <c r="FK195" s="472"/>
      <c r="FL195" s="472"/>
      <c r="FM195" s="472"/>
      <c r="FN195" s="472"/>
      <c r="FO195" s="472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</row>
    <row r="196" spans="1:238" x14ac:dyDescent="0.3">
      <c r="A196" s="397" t="s">
        <v>1216</v>
      </c>
      <c r="B196" s="611"/>
      <c r="C196" s="611"/>
      <c r="D196" s="611"/>
      <c r="E196" s="291">
        <f t="shared" si="38"/>
        <v>46037</v>
      </c>
      <c r="F196" s="291">
        <f t="shared" ref="F196:M196" si="56">SUM(F197:F202)</f>
        <v>0</v>
      </c>
      <c r="G196" s="291">
        <f t="shared" si="56"/>
        <v>0</v>
      </c>
      <c r="H196" s="291">
        <f t="shared" si="56"/>
        <v>0</v>
      </c>
      <c r="I196" s="291">
        <f t="shared" si="56"/>
        <v>5564</v>
      </c>
      <c r="J196" s="291">
        <f t="shared" si="56"/>
        <v>40473</v>
      </c>
      <c r="K196" s="291">
        <f t="shared" si="56"/>
        <v>0</v>
      </c>
      <c r="L196" s="291">
        <f t="shared" si="56"/>
        <v>0</v>
      </c>
      <c r="M196" s="291">
        <f t="shared" si="56"/>
        <v>0</v>
      </c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472"/>
      <c r="FQ196" s="472"/>
      <c r="FR196" s="472"/>
      <c r="FS196" s="472"/>
      <c r="FT196" s="472"/>
      <c r="FU196" s="472"/>
      <c r="FV196" s="472"/>
      <c r="FW196" s="472"/>
      <c r="FX196" s="472"/>
      <c r="FY196" s="472"/>
      <c r="FZ196" s="472"/>
      <c r="GA196" s="472"/>
      <c r="GB196" s="472"/>
      <c r="GC196" s="472"/>
      <c r="GD196" s="472"/>
      <c r="GE196" s="472"/>
      <c r="GF196" s="472"/>
      <c r="GG196" s="472"/>
      <c r="GH196" s="472"/>
      <c r="GI196" s="472"/>
      <c r="GJ196" s="472"/>
      <c r="GK196" s="472"/>
      <c r="GL196" s="472"/>
      <c r="GM196" s="472"/>
      <c r="GN196" s="472"/>
      <c r="GO196" s="472"/>
      <c r="GP196" s="472"/>
      <c r="GQ196" s="472"/>
      <c r="GR196" s="472"/>
      <c r="GS196" s="472"/>
      <c r="GT196" s="472"/>
      <c r="GU196" s="472"/>
      <c r="GV196" s="472"/>
      <c r="GW196" s="472"/>
      <c r="GX196" s="472"/>
      <c r="GY196" s="472"/>
      <c r="GZ196" s="472"/>
      <c r="HA196" s="472"/>
      <c r="HB196" s="472"/>
      <c r="HC196" s="472"/>
      <c r="HD196" s="472"/>
      <c r="HE196" s="472"/>
      <c r="HF196" s="472"/>
      <c r="HG196" s="472"/>
      <c r="HH196" s="472"/>
      <c r="HI196" s="472"/>
      <c r="HJ196" s="472"/>
      <c r="HK196" s="472"/>
      <c r="HL196" s="472"/>
      <c r="HM196" s="472"/>
      <c r="HN196" s="472"/>
      <c r="HO196" s="472"/>
      <c r="HP196" s="472"/>
      <c r="HQ196" s="472"/>
      <c r="HR196" s="472"/>
      <c r="HS196" s="472"/>
      <c r="HT196" s="472"/>
      <c r="HU196" s="472"/>
      <c r="HV196" s="472"/>
      <c r="HW196" s="472"/>
      <c r="HX196" s="472"/>
      <c r="HY196" s="472"/>
      <c r="HZ196" s="472"/>
      <c r="IA196" s="472"/>
      <c r="IB196" s="472"/>
      <c r="IC196" s="472"/>
      <c r="ID196" s="472"/>
    </row>
    <row r="197" spans="1:238" ht="46.8" x14ac:dyDescent="0.3">
      <c r="A197" s="399" t="s">
        <v>1478</v>
      </c>
      <c r="B197" s="612">
        <v>1</v>
      </c>
      <c r="C197" s="612">
        <v>541</v>
      </c>
      <c r="D197" s="612">
        <v>5205</v>
      </c>
      <c r="E197" s="293">
        <f t="shared" si="38"/>
        <v>19988</v>
      </c>
      <c r="F197" s="293">
        <v>0</v>
      </c>
      <c r="G197" s="293">
        <v>0</v>
      </c>
      <c r="H197" s="293"/>
      <c r="I197" s="293">
        <v>0</v>
      </c>
      <c r="J197" s="293">
        <v>19988</v>
      </c>
      <c r="K197" s="293">
        <v>0</v>
      </c>
      <c r="L197" s="293">
        <v>0</v>
      </c>
      <c r="M197" s="293">
        <v>0</v>
      </c>
      <c r="N197" s="472"/>
      <c r="O197" s="472"/>
      <c r="P197" s="472"/>
      <c r="Q197" s="472"/>
      <c r="R197" s="472"/>
      <c r="S197" s="472"/>
      <c r="T197" s="472"/>
      <c r="U197" s="472"/>
      <c r="V197" s="472"/>
      <c r="W197" s="472"/>
      <c r="X197" s="472"/>
      <c r="Y197" s="472"/>
      <c r="Z197" s="472"/>
      <c r="AA197" s="472"/>
      <c r="AB197" s="472"/>
      <c r="AC197" s="472"/>
      <c r="AD197" s="472"/>
      <c r="AE197" s="472"/>
      <c r="AF197" s="472"/>
      <c r="AG197" s="472"/>
      <c r="AH197" s="472"/>
      <c r="AI197" s="472"/>
      <c r="AJ197" s="472"/>
      <c r="AK197" s="472"/>
      <c r="AL197" s="472"/>
      <c r="AM197" s="472"/>
      <c r="AN197" s="472"/>
      <c r="AO197" s="472"/>
      <c r="AP197" s="472"/>
      <c r="AQ197" s="472"/>
      <c r="AR197" s="472"/>
      <c r="AS197" s="472"/>
      <c r="AT197" s="472"/>
      <c r="AU197" s="472"/>
      <c r="AV197" s="472"/>
      <c r="AW197" s="472"/>
      <c r="AX197" s="472"/>
      <c r="AY197" s="472"/>
      <c r="AZ197" s="472"/>
      <c r="BA197" s="472"/>
      <c r="BB197" s="472"/>
      <c r="BC197" s="472"/>
      <c r="BD197" s="472"/>
      <c r="BE197" s="472"/>
      <c r="BF197" s="472"/>
      <c r="BG197" s="472"/>
      <c r="BH197" s="472"/>
      <c r="BI197" s="472"/>
      <c r="BJ197" s="472"/>
      <c r="BK197" s="472"/>
      <c r="BL197" s="472"/>
      <c r="BM197" s="472"/>
      <c r="BN197" s="472"/>
      <c r="BO197" s="472"/>
      <c r="BP197" s="472"/>
      <c r="BQ197" s="472"/>
      <c r="BR197" s="472"/>
      <c r="BS197" s="472"/>
      <c r="BT197" s="472"/>
      <c r="BU197" s="472"/>
      <c r="BV197" s="472"/>
      <c r="BW197" s="472"/>
      <c r="BX197" s="472"/>
      <c r="BY197" s="472"/>
      <c r="BZ197" s="472"/>
      <c r="CA197" s="472"/>
      <c r="CB197" s="472"/>
      <c r="CC197" s="472"/>
      <c r="CD197" s="472"/>
      <c r="CE197" s="472"/>
      <c r="CF197" s="472"/>
      <c r="CG197" s="472"/>
      <c r="CH197" s="472"/>
      <c r="CI197" s="472"/>
      <c r="CJ197" s="472"/>
      <c r="CK197" s="472"/>
      <c r="CL197" s="472"/>
      <c r="CM197" s="472"/>
      <c r="CN197" s="472"/>
      <c r="CO197" s="472"/>
      <c r="CP197" s="472"/>
      <c r="CQ197" s="472"/>
      <c r="CR197" s="472"/>
      <c r="CS197" s="472"/>
      <c r="CT197" s="472"/>
      <c r="CU197" s="472"/>
      <c r="CV197" s="472"/>
      <c r="CW197" s="472"/>
      <c r="CX197" s="472"/>
      <c r="CY197" s="472"/>
      <c r="CZ197" s="472"/>
      <c r="DA197" s="472"/>
      <c r="DB197" s="472"/>
      <c r="DC197" s="472"/>
      <c r="DD197" s="472"/>
      <c r="DE197" s="472"/>
      <c r="DF197" s="472"/>
      <c r="DG197" s="472"/>
      <c r="DH197" s="472"/>
      <c r="DI197" s="472"/>
      <c r="DJ197" s="472"/>
      <c r="DK197" s="472"/>
      <c r="DL197" s="472"/>
      <c r="DM197" s="472"/>
      <c r="DN197" s="472"/>
      <c r="DO197" s="472"/>
      <c r="DP197" s="472"/>
      <c r="DQ197" s="472"/>
      <c r="DR197" s="472"/>
      <c r="DS197" s="472"/>
      <c r="DT197" s="472"/>
      <c r="DU197" s="472"/>
      <c r="DV197" s="472"/>
      <c r="DW197" s="472"/>
      <c r="DX197" s="472"/>
      <c r="DY197" s="472"/>
      <c r="DZ197" s="472"/>
      <c r="EA197" s="472"/>
      <c r="EB197" s="472"/>
      <c r="EC197" s="472"/>
      <c r="ED197" s="472"/>
      <c r="EE197" s="472"/>
      <c r="EF197" s="472"/>
      <c r="EG197" s="472"/>
      <c r="EH197" s="472"/>
      <c r="EI197" s="472"/>
      <c r="EJ197" s="472"/>
      <c r="EK197" s="472"/>
      <c r="EL197" s="472"/>
      <c r="EM197" s="472"/>
      <c r="EN197" s="472"/>
      <c r="EO197" s="472"/>
      <c r="EP197" s="472"/>
      <c r="EQ197" s="472"/>
      <c r="ER197" s="472"/>
      <c r="ES197" s="472"/>
      <c r="ET197" s="472"/>
      <c r="EU197" s="472"/>
      <c r="EV197" s="472"/>
      <c r="EW197" s="472"/>
      <c r="EX197" s="472"/>
      <c r="EY197" s="472"/>
      <c r="EZ197" s="472"/>
      <c r="FA197" s="472"/>
      <c r="FB197" s="472"/>
      <c r="FC197" s="472"/>
      <c r="FD197" s="472"/>
      <c r="FE197" s="472"/>
      <c r="FF197" s="472"/>
      <c r="FG197" s="472"/>
      <c r="FH197" s="472"/>
      <c r="FI197" s="472"/>
      <c r="FJ197" s="472"/>
      <c r="FK197" s="472"/>
      <c r="FL197" s="472"/>
      <c r="FM197" s="472"/>
      <c r="FN197" s="472"/>
      <c r="FO197" s="472"/>
      <c r="FP197" s="472"/>
      <c r="FQ197" s="472"/>
      <c r="FR197" s="472"/>
      <c r="FS197" s="472"/>
      <c r="FT197" s="472"/>
      <c r="FU197" s="472"/>
      <c r="FV197" s="472"/>
      <c r="FW197" s="472"/>
      <c r="FX197" s="472"/>
      <c r="FY197" s="472"/>
      <c r="FZ197" s="472"/>
      <c r="GA197" s="472"/>
      <c r="GB197" s="472"/>
      <c r="GC197" s="472"/>
      <c r="GD197" s="472"/>
      <c r="GE197" s="472"/>
      <c r="GF197" s="472"/>
      <c r="GG197" s="472"/>
      <c r="GH197" s="472"/>
      <c r="GI197" s="472"/>
      <c r="GJ197" s="472"/>
      <c r="GK197" s="472"/>
      <c r="GL197" s="472"/>
      <c r="GM197" s="472"/>
      <c r="GN197" s="472"/>
      <c r="GO197" s="472"/>
      <c r="GP197" s="472"/>
      <c r="GQ197" s="472"/>
      <c r="GR197" s="472"/>
      <c r="GS197" s="472"/>
      <c r="GT197" s="472"/>
      <c r="GU197" s="472"/>
      <c r="GV197" s="472"/>
      <c r="GW197" s="472"/>
      <c r="GX197" s="472"/>
      <c r="GY197" s="472"/>
      <c r="GZ197" s="472"/>
      <c r="HA197" s="472"/>
      <c r="HB197" s="472"/>
      <c r="HC197" s="472"/>
      <c r="HD197" s="472"/>
      <c r="HE197" s="472"/>
      <c r="HF197" s="472"/>
      <c r="HG197" s="472"/>
      <c r="HH197" s="472"/>
      <c r="HI197" s="472"/>
      <c r="HJ197" s="472"/>
      <c r="HK197" s="472"/>
      <c r="HL197" s="472"/>
      <c r="HM197" s="472"/>
      <c r="HN197" s="472"/>
      <c r="HO197" s="472"/>
      <c r="HP197" s="472"/>
      <c r="HQ197" s="472"/>
      <c r="HR197" s="472"/>
      <c r="HS197" s="472"/>
      <c r="HT197" s="472"/>
      <c r="HU197" s="472"/>
      <c r="HV197" s="472"/>
      <c r="HW197" s="472"/>
      <c r="HX197" s="472"/>
      <c r="HY197" s="472"/>
      <c r="HZ197" s="472"/>
      <c r="IA197" s="472"/>
      <c r="IB197" s="472"/>
      <c r="IC197" s="472"/>
      <c r="ID197" s="472"/>
    </row>
    <row r="198" spans="1:238" ht="57" customHeight="1" x14ac:dyDescent="0.3">
      <c r="A198" s="399" t="s">
        <v>1479</v>
      </c>
      <c r="B198" s="612">
        <v>1</v>
      </c>
      <c r="C198" s="612">
        <v>541</v>
      </c>
      <c r="D198" s="612">
        <v>5205</v>
      </c>
      <c r="E198" s="293">
        <f t="shared" si="38"/>
        <v>7456</v>
      </c>
      <c r="F198" s="293">
        <v>0</v>
      </c>
      <c r="G198" s="293">
        <v>0</v>
      </c>
      <c r="H198" s="293"/>
      <c r="I198" s="293">
        <v>0</v>
      </c>
      <c r="J198" s="293">
        <v>7456</v>
      </c>
      <c r="K198" s="293">
        <v>0</v>
      </c>
      <c r="L198" s="293">
        <v>0</v>
      </c>
      <c r="M198" s="293">
        <v>0</v>
      </c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  <c r="AA198" s="472"/>
      <c r="AB198" s="472"/>
      <c r="AC198" s="472"/>
      <c r="AD198" s="472"/>
      <c r="AE198" s="472"/>
      <c r="AF198" s="472"/>
      <c r="AG198" s="472"/>
      <c r="AH198" s="472"/>
      <c r="AI198" s="472"/>
      <c r="AJ198" s="472"/>
      <c r="AK198" s="472"/>
      <c r="AL198" s="472"/>
      <c r="AM198" s="472"/>
      <c r="AN198" s="472"/>
      <c r="AO198" s="472"/>
      <c r="AP198" s="472"/>
      <c r="AQ198" s="472"/>
      <c r="AR198" s="472"/>
      <c r="AS198" s="472"/>
      <c r="AT198" s="472"/>
      <c r="AU198" s="472"/>
      <c r="AV198" s="472"/>
      <c r="AW198" s="472"/>
      <c r="AX198" s="472"/>
      <c r="AY198" s="472"/>
      <c r="AZ198" s="472"/>
      <c r="BA198" s="472"/>
      <c r="BB198" s="472"/>
      <c r="BC198" s="472"/>
      <c r="BD198" s="472"/>
      <c r="BE198" s="472"/>
      <c r="BF198" s="472"/>
      <c r="BG198" s="472"/>
      <c r="BH198" s="472"/>
      <c r="BI198" s="472"/>
      <c r="BJ198" s="472"/>
      <c r="BK198" s="472"/>
      <c r="BL198" s="472"/>
      <c r="BM198" s="472"/>
      <c r="BN198" s="472"/>
      <c r="BO198" s="472"/>
      <c r="BP198" s="472"/>
      <c r="BQ198" s="472"/>
      <c r="BR198" s="472"/>
      <c r="BS198" s="472"/>
      <c r="BT198" s="472"/>
      <c r="BU198" s="472"/>
      <c r="BV198" s="472"/>
      <c r="BW198" s="472"/>
      <c r="BX198" s="472"/>
      <c r="BY198" s="472"/>
      <c r="BZ198" s="472"/>
      <c r="CA198" s="472"/>
      <c r="CB198" s="472"/>
      <c r="CC198" s="472"/>
      <c r="CD198" s="472"/>
      <c r="CE198" s="472"/>
      <c r="CF198" s="472"/>
      <c r="CG198" s="472"/>
      <c r="CH198" s="472"/>
      <c r="CI198" s="472"/>
      <c r="CJ198" s="472"/>
      <c r="CK198" s="472"/>
      <c r="CL198" s="472"/>
      <c r="CM198" s="472"/>
      <c r="CN198" s="472"/>
      <c r="CO198" s="472"/>
      <c r="CP198" s="472"/>
      <c r="CQ198" s="472"/>
      <c r="CR198" s="472"/>
      <c r="CS198" s="472"/>
      <c r="CT198" s="472"/>
      <c r="CU198" s="472"/>
      <c r="CV198" s="472"/>
      <c r="CW198" s="472"/>
      <c r="CX198" s="472"/>
      <c r="CY198" s="472"/>
      <c r="CZ198" s="472"/>
      <c r="DA198" s="472"/>
      <c r="DB198" s="472"/>
      <c r="DC198" s="472"/>
      <c r="DD198" s="472"/>
      <c r="DE198" s="472"/>
      <c r="DF198" s="472"/>
      <c r="DG198" s="472"/>
      <c r="DH198" s="472"/>
      <c r="DI198" s="472"/>
      <c r="DJ198" s="472"/>
      <c r="DK198" s="472"/>
      <c r="DL198" s="472"/>
      <c r="DM198" s="472"/>
      <c r="DN198" s="472"/>
      <c r="DO198" s="472"/>
      <c r="DP198" s="472"/>
      <c r="DQ198" s="472"/>
      <c r="DR198" s="472"/>
      <c r="DS198" s="472"/>
      <c r="DT198" s="472"/>
      <c r="DU198" s="472"/>
      <c r="DV198" s="472"/>
      <c r="DW198" s="472"/>
      <c r="DX198" s="472"/>
      <c r="DY198" s="472"/>
      <c r="DZ198" s="472"/>
      <c r="EA198" s="472"/>
      <c r="EB198" s="472"/>
      <c r="EC198" s="472"/>
      <c r="ED198" s="472"/>
      <c r="EE198" s="472"/>
      <c r="EF198" s="472"/>
      <c r="EG198" s="472"/>
      <c r="EH198" s="472"/>
      <c r="EI198" s="472"/>
      <c r="EJ198" s="472"/>
      <c r="EK198" s="472"/>
      <c r="EL198" s="472"/>
      <c r="EM198" s="472"/>
      <c r="EN198" s="472"/>
      <c r="EO198" s="472"/>
      <c r="EP198" s="472"/>
      <c r="EQ198" s="472"/>
      <c r="ER198" s="472"/>
      <c r="ES198" s="472"/>
      <c r="ET198" s="472"/>
      <c r="EU198" s="472"/>
      <c r="EV198" s="472"/>
      <c r="EW198" s="472"/>
      <c r="EX198" s="472"/>
      <c r="EY198" s="472"/>
      <c r="EZ198" s="472"/>
      <c r="FA198" s="472"/>
      <c r="FB198" s="472"/>
      <c r="FC198" s="472"/>
      <c r="FD198" s="472"/>
      <c r="FE198" s="472"/>
      <c r="FF198" s="472"/>
      <c r="FG198" s="472"/>
      <c r="FH198" s="472"/>
      <c r="FI198" s="472"/>
      <c r="FJ198" s="472"/>
      <c r="FK198" s="472"/>
      <c r="FL198" s="472"/>
      <c r="FM198" s="472"/>
      <c r="FN198" s="472"/>
      <c r="FO198" s="472"/>
      <c r="FP198" s="472"/>
      <c r="FQ198" s="472"/>
      <c r="FR198" s="472"/>
      <c r="FS198" s="472"/>
      <c r="FT198" s="472"/>
      <c r="FU198" s="472"/>
      <c r="FV198" s="472"/>
      <c r="FW198" s="472"/>
      <c r="FX198" s="472"/>
      <c r="FY198" s="472"/>
      <c r="FZ198" s="472"/>
      <c r="GA198" s="472"/>
      <c r="GB198" s="472"/>
      <c r="GC198" s="472"/>
      <c r="GD198" s="472"/>
      <c r="GE198" s="472"/>
      <c r="GF198" s="472"/>
      <c r="GG198" s="472"/>
      <c r="GH198" s="472"/>
      <c r="GI198" s="472"/>
      <c r="GJ198" s="472"/>
      <c r="GK198" s="472"/>
      <c r="GL198" s="472"/>
      <c r="GM198" s="472"/>
      <c r="GN198" s="472"/>
      <c r="GO198" s="472"/>
      <c r="GP198" s="472"/>
      <c r="GQ198" s="472"/>
      <c r="GR198" s="472"/>
      <c r="GS198" s="472"/>
      <c r="GT198" s="472"/>
      <c r="GU198" s="472"/>
      <c r="GV198" s="472"/>
      <c r="GW198" s="472"/>
      <c r="GX198" s="472"/>
      <c r="GY198" s="472"/>
      <c r="GZ198" s="472"/>
      <c r="HA198" s="472"/>
      <c r="HB198" s="472"/>
      <c r="HC198" s="472"/>
      <c r="HD198" s="472"/>
      <c r="HE198" s="472"/>
      <c r="HF198" s="472"/>
      <c r="HG198" s="472"/>
      <c r="HH198" s="472"/>
      <c r="HI198" s="472"/>
      <c r="HJ198" s="472"/>
      <c r="HK198" s="472"/>
      <c r="HL198" s="472"/>
      <c r="HM198" s="472"/>
      <c r="HN198" s="472"/>
      <c r="HO198" s="472"/>
      <c r="HP198" s="472"/>
      <c r="HQ198" s="472"/>
      <c r="HR198" s="472"/>
      <c r="HS198" s="472"/>
      <c r="HT198" s="472"/>
      <c r="HU198" s="472"/>
      <c r="HV198" s="472"/>
      <c r="HW198" s="472"/>
      <c r="HX198" s="472"/>
      <c r="HY198" s="472"/>
      <c r="HZ198" s="472"/>
      <c r="IA198" s="472"/>
      <c r="IB198" s="472"/>
      <c r="IC198" s="472"/>
      <c r="ID198" s="472"/>
    </row>
    <row r="199" spans="1:238" ht="93.6" x14ac:dyDescent="0.3">
      <c r="A199" s="399" t="s">
        <v>1480</v>
      </c>
      <c r="B199" s="612"/>
      <c r="C199" s="612"/>
      <c r="D199" s="612"/>
      <c r="E199" s="293">
        <f t="shared" si="38"/>
        <v>3564</v>
      </c>
      <c r="F199" s="293">
        <v>0</v>
      </c>
      <c r="G199" s="293">
        <v>0</v>
      </c>
      <c r="H199" s="293">
        <v>0</v>
      </c>
      <c r="I199" s="293">
        <v>3564</v>
      </c>
      <c r="J199" s="293">
        <v>0</v>
      </c>
      <c r="K199" s="293">
        <v>0</v>
      </c>
      <c r="L199" s="293">
        <v>0</v>
      </c>
      <c r="M199" s="293">
        <v>0</v>
      </c>
      <c r="N199" s="472"/>
      <c r="O199" s="472"/>
      <c r="P199" s="472"/>
      <c r="Q199" s="472"/>
      <c r="R199" s="472"/>
      <c r="S199" s="472"/>
      <c r="T199" s="472"/>
      <c r="U199" s="472"/>
      <c r="V199" s="472"/>
      <c r="W199" s="472"/>
      <c r="X199" s="472"/>
      <c r="Y199" s="472"/>
      <c r="Z199" s="472"/>
      <c r="AA199" s="472"/>
      <c r="AB199" s="472"/>
      <c r="AC199" s="472"/>
      <c r="AD199" s="472"/>
      <c r="AE199" s="472"/>
      <c r="AF199" s="472"/>
      <c r="AG199" s="472"/>
      <c r="AH199" s="472"/>
      <c r="AI199" s="472"/>
      <c r="AJ199" s="472"/>
      <c r="AK199" s="472"/>
      <c r="AL199" s="472"/>
      <c r="AM199" s="472"/>
      <c r="AN199" s="472"/>
      <c r="AO199" s="472"/>
      <c r="AP199" s="472"/>
      <c r="AQ199" s="472"/>
      <c r="AR199" s="472"/>
      <c r="AS199" s="472"/>
      <c r="AT199" s="472"/>
      <c r="AU199" s="472"/>
      <c r="AV199" s="472"/>
      <c r="AW199" s="472"/>
      <c r="AX199" s="472"/>
      <c r="AY199" s="472"/>
      <c r="AZ199" s="472"/>
      <c r="BA199" s="472"/>
      <c r="BB199" s="472"/>
      <c r="BC199" s="472"/>
      <c r="BD199" s="472"/>
      <c r="BE199" s="472"/>
      <c r="BF199" s="472"/>
      <c r="BG199" s="472"/>
      <c r="BH199" s="472"/>
      <c r="BI199" s="472"/>
      <c r="BJ199" s="472"/>
      <c r="BK199" s="472"/>
      <c r="BL199" s="472"/>
      <c r="BM199" s="472"/>
      <c r="BN199" s="472"/>
      <c r="BO199" s="472"/>
      <c r="BP199" s="472"/>
      <c r="BQ199" s="472"/>
      <c r="BR199" s="472"/>
      <c r="BS199" s="472"/>
      <c r="BT199" s="472"/>
      <c r="BU199" s="472"/>
      <c r="BV199" s="472"/>
      <c r="BW199" s="472"/>
      <c r="BX199" s="472"/>
      <c r="BY199" s="472"/>
      <c r="BZ199" s="472"/>
      <c r="CA199" s="472"/>
      <c r="CB199" s="472"/>
      <c r="CC199" s="472"/>
      <c r="CD199" s="472"/>
      <c r="CE199" s="472"/>
      <c r="CF199" s="472"/>
      <c r="CG199" s="472"/>
      <c r="CH199" s="472"/>
      <c r="CI199" s="472"/>
      <c r="CJ199" s="472"/>
      <c r="CK199" s="472"/>
      <c r="CL199" s="472"/>
      <c r="CM199" s="472"/>
      <c r="CN199" s="472"/>
      <c r="CO199" s="472"/>
      <c r="CP199" s="472"/>
      <c r="CQ199" s="472"/>
      <c r="CR199" s="472"/>
      <c r="CS199" s="472"/>
      <c r="CT199" s="472"/>
      <c r="CU199" s="472"/>
      <c r="CV199" s="472"/>
      <c r="CW199" s="472"/>
      <c r="CX199" s="472"/>
      <c r="CY199" s="472"/>
      <c r="CZ199" s="472"/>
      <c r="DA199" s="472"/>
      <c r="DB199" s="472"/>
      <c r="DC199" s="472"/>
      <c r="DD199" s="472"/>
      <c r="DE199" s="472"/>
      <c r="DF199" s="472"/>
      <c r="DG199" s="472"/>
      <c r="DH199" s="472"/>
      <c r="DI199" s="472"/>
      <c r="DJ199" s="472"/>
      <c r="DK199" s="472"/>
      <c r="DL199" s="472"/>
      <c r="DM199" s="472"/>
      <c r="DN199" s="472"/>
      <c r="DO199" s="472"/>
      <c r="DP199" s="472"/>
      <c r="DQ199" s="472"/>
      <c r="DR199" s="472"/>
      <c r="DS199" s="472"/>
      <c r="DT199" s="472"/>
      <c r="DU199" s="472"/>
      <c r="DV199" s="472"/>
      <c r="DW199" s="472"/>
      <c r="DX199" s="472"/>
      <c r="DY199" s="472"/>
      <c r="DZ199" s="472"/>
      <c r="EA199" s="472"/>
      <c r="EB199" s="472"/>
      <c r="EC199" s="472"/>
      <c r="ED199" s="472"/>
      <c r="EE199" s="472"/>
      <c r="EF199" s="472"/>
      <c r="EG199" s="472"/>
      <c r="EH199" s="472"/>
      <c r="EI199" s="472"/>
      <c r="EJ199" s="472"/>
      <c r="EK199" s="472"/>
      <c r="EL199" s="472"/>
      <c r="EM199" s="472"/>
      <c r="EN199" s="472"/>
      <c r="EO199" s="472"/>
      <c r="EP199" s="472"/>
      <c r="EQ199" s="472"/>
      <c r="ER199" s="472"/>
      <c r="ES199" s="472"/>
      <c r="ET199" s="472"/>
      <c r="EU199" s="472"/>
      <c r="EV199" s="472"/>
      <c r="EW199" s="472"/>
      <c r="EX199" s="472"/>
      <c r="EY199" s="472"/>
      <c r="EZ199" s="472"/>
      <c r="FA199" s="472"/>
      <c r="FB199" s="472"/>
      <c r="FC199" s="472"/>
      <c r="FD199" s="472"/>
      <c r="FE199" s="472"/>
      <c r="FF199" s="472"/>
      <c r="FG199" s="472"/>
      <c r="FH199" s="472"/>
      <c r="FI199" s="472"/>
      <c r="FJ199" s="472"/>
      <c r="FK199" s="472"/>
      <c r="FL199" s="472"/>
      <c r="FM199" s="472"/>
      <c r="FN199" s="472"/>
      <c r="FO199" s="472"/>
      <c r="FP199" s="472"/>
      <c r="FQ199" s="472"/>
      <c r="FR199" s="472"/>
      <c r="FS199" s="472"/>
      <c r="FT199" s="472"/>
      <c r="FU199" s="472"/>
      <c r="FV199" s="472"/>
      <c r="FW199" s="472"/>
      <c r="FX199" s="472"/>
      <c r="FY199" s="472"/>
      <c r="FZ199" s="472"/>
      <c r="GA199" s="472"/>
      <c r="GB199" s="472"/>
      <c r="GC199" s="472"/>
      <c r="GD199" s="472"/>
      <c r="GE199" s="472"/>
      <c r="GF199" s="472"/>
      <c r="GG199" s="472"/>
      <c r="GH199" s="472"/>
      <c r="GI199" s="472"/>
      <c r="GJ199" s="472"/>
      <c r="GK199" s="472"/>
      <c r="GL199" s="472"/>
      <c r="GM199" s="472"/>
      <c r="GN199" s="472"/>
      <c r="GO199" s="472"/>
      <c r="GP199" s="472"/>
      <c r="GQ199" s="472"/>
      <c r="GR199" s="472"/>
      <c r="GS199" s="472"/>
      <c r="GT199" s="472"/>
      <c r="GU199" s="472"/>
      <c r="GV199" s="472"/>
      <c r="GW199" s="472"/>
      <c r="GX199" s="472"/>
      <c r="GY199" s="472"/>
      <c r="GZ199" s="472"/>
      <c r="HA199" s="472"/>
      <c r="HB199" s="472"/>
      <c r="HC199" s="472"/>
      <c r="HD199" s="472"/>
      <c r="HE199" s="472"/>
      <c r="HF199" s="472"/>
      <c r="HG199" s="472"/>
      <c r="HH199" s="472"/>
      <c r="HI199" s="472"/>
      <c r="HJ199" s="472"/>
      <c r="HK199" s="472"/>
      <c r="HL199" s="472"/>
      <c r="HM199" s="472"/>
      <c r="HN199" s="472"/>
      <c r="HO199" s="472"/>
      <c r="HP199" s="472"/>
      <c r="HQ199" s="472"/>
      <c r="HR199" s="472"/>
      <c r="HS199" s="472"/>
      <c r="HT199" s="472"/>
      <c r="HU199" s="472"/>
      <c r="HV199" s="472"/>
      <c r="HW199" s="472"/>
      <c r="HX199" s="472"/>
      <c r="HY199" s="472"/>
      <c r="HZ199" s="472"/>
      <c r="IA199" s="472"/>
      <c r="IB199" s="472"/>
      <c r="IC199" s="472"/>
      <c r="ID199" s="472"/>
    </row>
    <row r="200" spans="1:238" ht="62.4" x14ac:dyDescent="0.3">
      <c r="A200" s="296" t="s">
        <v>1481</v>
      </c>
      <c r="B200" s="612">
        <v>1</v>
      </c>
      <c r="C200" s="612">
        <v>530</v>
      </c>
      <c r="D200" s="614">
        <v>5205</v>
      </c>
      <c r="E200" s="294">
        <f t="shared" ref="E200:E263" si="57">F200+G200+H200+I200+J200+K200+L200+M200</f>
        <v>3353</v>
      </c>
      <c r="F200" s="294">
        <v>0</v>
      </c>
      <c r="G200" s="294">
        <v>0</v>
      </c>
      <c r="H200" s="294">
        <v>0</v>
      </c>
      <c r="I200" s="294">
        <v>0</v>
      </c>
      <c r="J200" s="294">
        <v>3353</v>
      </c>
      <c r="K200" s="294">
        <v>0</v>
      </c>
      <c r="L200" s="294">
        <v>0</v>
      </c>
      <c r="M200" s="294">
        <v>0</v>
      </c>
      <c r="N200" s="472"/>
      <c r="O200" s="472"/>
      <c r="P200" s="472"/>
      <c r="Q200" s="472"/>
      <c r="R200" s="472"/>
      <c r="S200" s="472"/>
      <c r="T200" s="472"/>
      <c r="U200" s="472"/>
      <c r="V200" s="472"/>
      <c r="W200" s="472"/>
      <c r="X200" s="472"/>
      <c r="Y200" s="472"/>
      <c r="Z200" s="472"/>
      <c r="AA200" s="472"/>
      <c r="AB200" s="472"/>
      <c r="AC200" s="472"/>
      <c r="AD200" s="472"/>
      <c r="AE200" s="472"/>
      <c r="AF200" s="472"/>
      <c r="AG200" s="472"/>
      <c r="AH200" s="472"/>
      <c r="AI200" s="472"/>
      <c r="AJ200" s="472"/>
      <c r="AK200" s="472"/>
      <c r="AL200" s="472"/>
      <c r="AM200" s="472"/>
      <c r="AN200" s="472"/>
      <c r="AO200" s="472"/>
      <c r="AP200" s="472"/>
      <c r="AQ200" s="472"/>
      <c r="AR200" s="472"/>
      <c r="AS200" s="472"/>
      <c r="AT200" s="472"/>
      <c r="AU200" s="472"/>
      <c r="AV200" s="472"/>
      <c r="AW200" s="472"/>
      <c r="AX200" s="472"/>
      <c r="AY200" s="472"/>
      <c r="AZ200" s="472"/>
      <c r="BA200" s="472"/>
      <c r="BB200" s="472"/>
      <c r="BC200" s="472"/>
      <c r="BD200" s="472"/>
      <c r="BE200" s="472"/>
      <c r="BF200" s="472"/>
      <c r="BG200" s="472"/>
      <c r="BH200" s="472"/>
      <c r="BI200" s="472"/>
      <c r="BJ200" s="472"/>
      <c r="BK200" s="472"/>
      <c r="BL200" s="472"/>
      <c r="BM200" s="472"/>
      <c r="BN200" s="472"/>
      <c r="BO200" s="472"/>
      <c r="BP200" s="472"/>
      <c r="BQ200" s="472"/>
      <c r="BR200" s="472"/>
      <c r="BS200" s="472"/>
      <c r="BT200" s="472"/>
      <c r="BU200" s="472"/>
      <c r="BV200" s="472"/>
      <c r="BW200" s="472"/>
      <c r="BX200" s="472"/>
      <c r="BY200" s="472"/>
      <c r="BZ200" s="472"/>
      <c r="CA200" s="472"/>
      <c r="CB200" s="472"/>
      <c r="CC200" s="472"/>
      <c r="CD200" s="472"/>
      <c r="CE200" s="472"/>
      <c r="CF200" s="472"/>
      <c r="CG200" s="472"/>
      <c r="CH200" s="472"/>
      <c r="CI200" s="472"/>
      <c r="CJ200" s="472"/>
      <c r="CK200" s="472"/>
      <c r="CL200" s="472"/>
      <c r="CM200" s="472"/>
      <c r="CN200" s="472"/>
      <c r="CO200" s="472"/>
      <c r="CP200" s="472"/>
      <c r="CQ200" s="472"/>
      <c r="CR200" s="472"/>
      <c r="CS200" s="472"/>
      <c r="CT200" s="472"/>
      <c r="CU200" s="472"/>
      <c r="CV200" s="472"/>
      <c r="CW200" s="472"/>
      <c r="CX200" s="472"/>
      <c r="CY200" s="472"/>
      <c r="CZ200" s="472"/>
      <c r="DA200" s="472"/>
      <c r="DB200" s="472"/>
      <c r="DC200" s="472"/>
      <c r="DD200" s="472"/>
      <c r="DE200" s="472"/>
      <c r="DF200" s="472"/>
      <c r="DG200" s="472"/>
      <c r="DH200" s="472"/>
      <c r="DI200" s="472"/>
      <c r="DJ200" s="472"/>
      <c r="DK200" s="472"/>
      <c r="DL200" s="472"/>
      <c r="DM200" s="472"/>
      <c r="DN200" s="472"/>
      <c r="DO200" s="472"/>
      <c r="DP200" s="472"/>
      <c r="DQ200" s="472"/>
      <c r="DR200" s="472"/>
      <c r="DS200" s="472"/>
      <c r="DT200" s="472"/>
      <c r="DU200" s="472"/>
      <c r="DV200" s="472"/>
      <c r="DW200" s="472"/>
      <c r="DX200" s="472"/>
      <c r="DY200" s="472"/>
      <c r="DZ200" s="472"/>
      <c r="EA200" s="472"/>
      <c r="EB200" s="472"/>
      <c r="EC200" s="472"/>
      <c r="ED200" s="472"/>
      <c r="EE200" s="472"/>
      <c r="EF200" s="472"/>
      <c r="EG200" s="472"/>
      <c r="EH200" s="472"/>
      <c r="EI200" s="472"/>
      <c r="EJ200" s="472"/>
      <c r="EK200" s="472"/>
      <c r="EL200" s="472"/>
      <c r="EM200" s="472"/>
      <c r="EN200" s="472"/>
      <c r="EO200" s="472"/>
      <c r="EP200" s="472"/>
      <c r="EQ200" s="472"/>
      <c r="ER200" s="472"/>
      <c r="ES200" s="472"/>
      <c r="ET200" s="472"/>
      <c r="EU200" s="472"/>
      <c r="EV200" s="472"/>
      <c r="EW200" s="472"/>
      <c r="EX200" s="472"/>
      <c r="EY200" s="472"/>
      <c r="EZ200" s="472"/>
      <c r="FA200" s="472"/>
      <c r="FB200" s="472"/>
      <c r="FC200" s="472"/>
      <c r="FD200" s="472"/>
      <c r="FE200" s="472"/>
      <c r="FF200" s="472"/>
      <c r="FG200" s="472"/>
      <c r="FH200" s="472"/>
      <c r="FI200" s="472"/>
      <c r="FJ200" s="472"/>
      <c r="FK200" s="472"/>
      <c r="FL200" s="472"/>
      <c r="FM200" s="472"/>
      <c r="FN200" s="472"/>
      <c r="FO200" s="472"/>
      <c r="FP200" s="472"/>
      <c r="FQ200" s="472"/>
      <c r="FR200" s="472"/>
      <c r="FS200" s="472"/>
      <c r="FT200" s="472"/>
      <c r="FU200" s="472"/>
      <c r="FV200" s="472"/>
      <c r="FW200" s="472"/>
      <c r="FX200" s="472"/>
      <c r="FY200" s="472"/>
      <c r="FZ200" s="472"/>
      <c r="GA200" s="472"/>
      <c r="GB200" s="472"/>
      <c r="GC200" s="472"/>
      <c r="GD200" s="472"/>
      <c r="GE200" s="472"/>
      <c r="GF200" s="472"/>
      <c r="GG200" s="472"/>
      <c r="GH200" s="472"/>
      <c r="GI200" s="472"/>
      <c r="GJ200" s="472"/>
      <c r="GK200" s="472"/>
      <c r="GL200" s="472"/>
      <c r="GM200" s="472"/>
      <c r="GN200" s="472"/>
      <c r="GO200" s="472"/>
      <c r="GP200" s="472"/>
      <c r="GQ200" s="472"/>
      <c r="GR200" s="472"/>
      <c r="GS200" s="472"/>
      <c r="GT200" s="472"/>
      <c r="GU200" s="472"/>
      <c r="GV200" s="472"/>
      <c r="GW200" s="472"/>
      <c r="GX200" s="472"/>
      <c r="GY200" s="472"/>
      <c r="GZ200" s="472"/>
      <c r="HA200" s="472"/>
      <c r="HB200" s="472"/>
      <c r="HC200" s="472"/>
      <c r="HD200" s="472"/>
      <c r="HE200" s="472"/>
      <c r="HF200" s="472"/>
      <c r="HG200" s="472"/>
      <c r="HH200" s="472"/>
      <c r="HI200" s="472"/>
      <c r="HJ200" s="472"/>
      <c r="HK200" s="472"/>
      <c r="HL200" s="472"/>
      <c r="HM200" s="472"/>
      <c r="HN200" s="472"/>
      <c r="HO200" s="472"/>
      <c r="HP200" s="472"/>
      <c r="HQ200" s="472"/>
      <c r="HR200" s="472"/>
      <c r="HS200" s="472"/>
      <c r="HT200" s="472"/>
      <c r="HU200" s="472"/>
      <c r="HV200" s="472"/>
      <c r="HW200" s="472"/>
      <c r="HX200" s="472"/>
      <c r="HY200" s="472"/>
      <c r="HZ200" s="472"/>
      <c r="IA200" s="472"/>
      <c r="IB200" s="472"/>
      <c r="IC200" s="472"/>
      <c r="ID200" s="472"/>
    </row>
    <row r="201" spans="1:238" ht="78" x14ac:dyDescent="0.3">
      <c r="A201" s="296" t="s">
        <v>1482</v>
      </c>
      <c r="B201" s="612">
        <v>1</v>
      </c>
      <c r="C201" s="612">
        <v>550</v>
      </c>
      <c r="D201" s="614">
        <v>5205</v>
      </c>
      <c r="E201" s="294">
        <f t="shared" si="57"/>
        <v>9676</v>
      </c>
      <c r="F201" s="294">
        <v>0</v>
      </c>
      <c r="G201" s="294">
        <v>0</v>
      </c>
      <c r="H201" s="294">
        <v>0</v>
      </c>
      <c r="I201" s="294">
        <v>0</v>
      </c>
      <c r="J201" s="294">
        <v>9676</v>
      </c>
      <c r="K201" s="294">
        <v>0</v>
      </c>
      <c r="L201" s="294">
        <v>0</v>
      </c>
      <c r="M201" s="294">
        <v>0</v>
      </c>
      <c r="N201" s="472"/>
      <c r="O201" s="472"/>
      <c r="P201" s="472"/>
      <c r="Q201" s="472"/>
      <c r="R201" s="472"/>
      <c r="S201" s="472"/>
      <c r="T201" s="472"/>
      <c r="U201" s="472"/>
      <c r="V201" s="472"/>
      <c r="W201" s="472"/>
      <c r="X201" s="472"/>
      <c r="Y201" s="472"/>
      <c r="Z201" s="472"/>
      <c r="AA201" s="472"/>
      <c r="AB201" s="472"/>
      <c r="AC201" s="472"/>
      <c r="AD201" s="472"/>
      <c r="AE201" s="472"/>
      <c r="AF201" s="472"/>
      <c r="AG201" s="472"/>
      <c r="AH201" s="472"/>
      <c r="AI201" s="472"/>
      <c r="AJ201" s="472"/>
      <c r="AK201" s="472"/>
      <c r="AL201" s="472"/>
      <c r="AM201" s="472"/>
      <c r="AN201" s="472"/>
      <c r="AO201" s="472"/>
      <c r="AP201" s="472"/>
      <c r="AQ201" s="472"/>
      <c r="AR201" s="472"/>
      <c r="AS201" s="472"/>
      <c r="AT201" s="472"/>
      <c r="AU201" s="472"/>
      <c r="AV201" s="472"/>
      <c r="AW201" s="472"/>
      <c r="AX201" s="472"/>
      <c r="AY201" s="472"/>
      <c r="AZ201" s="472"/>
      <c r="BA201" s="472"/>
      <c r="BB201" s="472"/>
      <c r="BC201" s="472"/>
      <c r="BD201" s="472"/>
      <c r="BE201" s="472"/>
      <c r="BF201" s="472"/>
      <c r="BG201" s="472"/>
      <c r="BH201" s="472"/>
      <c r="BI201" s="472"/>
      <c r="BJ201" s="472"/>
      <c r="BK201" s="472"/>
      <c r="BL201" s="472"/>
      <c r="BM201" s="472"/>
      <c r="BN201" s="472"/>
      <c r="BO201" s="472"/>
      <c r="BP201" s="472"/>
      <c r="BQ201" s="472"/>
      <c r="BR201" s="472"/>
      <c r="BS201" s="472"/>
      <c r="BT201" s="472"/>
      <c r="BU201" s="472"/>
      <c r="BV201" s="472"/>
      <c r="BW201" s="472"/>
      <c r="BX201" s="472"/>
      <c r="BY201" s="472"/>
      <c r="BZ201" s="472"/>
      <c r="CA201" s="472"/>
      <c r="CB201" s="472"/>
      <c r="CC201" s="472"/>
      <c r="CD201" s="472"/>
      <c r="CE201" s="472"/>
      <c r="CF201" s="472"/>
      <c r="CG201" s="472"/>
      <c r="CH201" s="472"/>
      <c r="CI201" s="472"/>
      <c r="CJ201" s="472"/>
      <c r="CK201" s="472"/>
      <c r="CL201" s="472"/>
      <c r="CM201" s="472"/>
      <c r="CN201" s="472"/>
      <c r="CO201" s="472"/>
      <c r="CP201" s="472"/>
      <c r="CQ201" s="472"/>
      <c r="CR201" s="472"/>
      <c r="CS201" s="472"/>
      <c r="CT201" s="472"/>
      <c r="CU201" s="472"/>
      <c r="CV201" s="472"/>
      <c r="CW201" s="472"/>
      <c r="CX201" s="472"/>
      <c r="CY201" s="472"/>
      <c r="CZ201" s="472"/>
      <c r="DA201" s="472"/>
      <c r="DB201" s="472"/>
      <c r="DC201" s="472"/>
      <c r="DD201" s="472"/>
      <c r="DE201" s="472"/>
      <c r="DF201" s="472"/>
      <c r="DG201" s="472"/>
      <c r="DH201" s="472"/>
      <c r="DI201" s="472"/>
      <c r="DJ201" s="472"/>
      <c r="DK201" s="472"/>
      <c r="DL201" s="472"/>
      <c r="DM201" s="472"/>
      <c r="DN201" s="472"/>
      <c r="DO201" s="472"/>
      <c r="DP201" s="472"/>
      <c r="DQ201" s="472"/>
      <c r="DR201" s="472"/>
      <c r="DS201" s="472"/>
      <c r="DT201" s="472"/>
      <c r="DU201" s="472"/>
      <c r="DV201" s="472"/>
      <c r="DW201" s="472"/>
      <c r="DX201" s="472"/>
      <c r="DY201" s="472"/>
      <c r="DZ201" s="472"/>
      <c r="EA201" s="472"/>
      <c r="EB201" s="472"/>
      <c r="EC201" s="472"/>
      <c r="ED201" s="472"/>
      <c r="EE201" s="472"/>
      <c r="EF201" s="472"/>
      <c r="EG201" s="472"/>
      <c r="EH201" s="472"/>
      <c r="EI201" s="472"/>
      <c r="EJ201" s="472"/>
      <c r="EK201" s="472"/>
      <c r="EL201" s="472"/>
      <c r="EM201" s="472"/>
      <c r="EN201" s="472"/>
      <c r="EO201" s="472"/>
      <c r="EP201" s="472"/>
      <c r="EQ201" s="472"/>
      <c r="ER201" s="472"/>
      <c r="ES201" s="472"/>
      <c r="ET201" s="472"/>
      <c r="EU201" s="472"/>
      <c r="EV201" s="472"/>
      <c r="EW201" s="472"/>
      <c r="EX201" s="472"/>
      <c r="EY201" s="472"/>
      <c r="EZ201" s="472"/>
      <c r="FA201" s="472"/>
      <c r="FB201" s="472"/>
      <c r="FC201" s="472"/>
      <c r="FD201" s="472"/>
      <c r="FE201" s="472"/>
      <c r="FF201" s="472"/>
      <c r="FG201" s="472"/>
      <c r="FH201" s="472"/>
      <c r="FI201" s="472"/>
      <c r="FJ201" s="472"/>
      <c r="FK201" s="472"/>
      <c r="FL201" s="472"/>
      <c r="FM201" s="472"/>
      <c r="FN201" s="472"/>
      <c r="FO201" s="472"/>
      <c r="FP201" s="472"/>
      <c r="FQ201" s="472"/>
      <c r="FR201" s="472"/>
      <c r="FS201" s="472"/>
      <c r="FT201" s="472"/>
      <c r="FU201" s="472"/>
      <c r="FV201" s="472"/>
      <c r="FW201" s="472"/>
      <c r="FX201" s="472"/>
      <c r="FY201" s="472"/>
      <c r="FZ201" s="472"/>
      <c r="GA201" s="472"/>
      <c r="GB201" s="472"/>
      <c r="GC201" s="472"/>
      <c r="GD201" s="472"/>
      <c r="GE201" s="472"/>
      <c r="GF201" s="472"/>
      <c r="GG201" s="472"/>
      <c r="GH201" s="472"/>
      <c r="GI201" s="472"/>
      <c r="GJ201" s="472"/>
      <c r="GK201" s="472"/>
      <c r="GL201" s="472"/>
      <c r="GM201" s="472"/>
      <c r="GN201" s="472"/>
      <c r="GO201" s="472"/>
      <c r="GP201" s="472"/>
      <c r="GQ201" s="472"/>
      <c r="GR201" s="472"/>
      <c r="GS201" s="472"/>
      <c r="GT201" s="472"/>
      <c r="GU201" s="472"/>
      <c r="GV201" s="472"/>
      <c r="GW201" s="472"/>
      <c r="GX201" s="472"/>
      <c r="GY201" s="472"/>
      <c r="GZ201" s="472"/>
      <c r="HA201" s="472"/>
      <c r="HB201" s="472"/>
      <c r="HC201" s="472"/>
      <c r="HD201" s="472"/>
      <c r="HE201" s="472"/>
      <c r="HF201" s="472"/>
      <c r="HG201" s="472"/>
      <c r="HH201" s="472"/>
      <c r="HI201" s="472"/>
      <c r="HJ201" s="472"/>
      <c r="HK201" s="472"/>
      <c r="HL201" s="472"/>
      <c r="HM201" s="472"/>
      <c r="HN201" s="472"/>
      <c r="HO201" s="472"/>
      <c r="HP201" s="472"/>
      <c r="HQ201" s="472"/>
      <c r="HR201" s="472"/>
      <c r="HS201" s="472"/>
      <c r="HT201" s="472"/>
      <c r="HU201" s="472"/>
      <c r="HV201" s="472"/>
      <c r="HW201" s="472"/>
      <c r="HX201" s="472"/>
      <c r="HY201" s="472"/>
      <c r="HZ201" s="472"/>
      <c r="IA201" s="472"/>
      <c r="IB201" s="472"/>
      <c r="IC201" s="472"/>
      <c r="ID201" s="472"/>
    </row>
    <row r="202" spans="1:238" ht="93.6" x14ac:dyDescent="0.3">
      <c r="A202" s="399" t="s">
        <v>1483</v>
      </c>
      <c r="B202" s="612"/>
      <c r="C202" s="612"/>
      <c r="D202" s="612"/>
      <c r="E202" s="293">
        <f t="shared" si="57"/>
        <v>2000</v>
      </c>
      <c r="F202" s="293">
        <v>0</v>
      </c>
      <c r="G202" s="293">
        <v>0</v>
      </c>
      <c r="H202" s="293">
        <v>0</v>
      </c>
      <c r="I202" s="293">
        <v>2000</v>
      </c>
      <c r="J202" s="293">
        <v>0</v>
      </c>
      <c r="K202" s="293">
        <v>0</v>
      </c>
      <c r="L202" s="293">
        <v>0</v>
      </c>
      <c r="M202" s="293">
        <v>0</v>
      </c>
      <c r="N202" s="472"/>
      <c r="O202" s="472"/>
      <c r="P202" s="472"/>
      <c r="Q202" s="472"/>
      <c r="R202" s="472"/>
      <c r="S202" s="472"/>
      <c r="T202" s="472"/>
      <c r="U202" s="472"/>
      <c r="V202" s="472"/>
      <c r="W202" s="472"/>
      <c r="X202" s="472"/>
      <c r="Y202" s="472"/>
      <c r="Z202" s="472"/>
      <c r="AA202" s="472"/>
      <c r="AB202" s="472"/>
      <c r="AC202" s="472"/>
      <c r="AD202" s="472"/>
      <c r="AE202" s="472"/>
      <c r="AF202" s="472"/>
      <c r="AG202" s="472"/>
      <c r="AH202" s="472"/>
      <c r="AI202" s="472"/>
      <c r="AJ202" s="472"/>
      <c r="AK202" s="472"/>
      <c r="AL202" s="472"/>
      <c r="AM202" s="472"/>
      <c r="AN202" s="472"/>
      <c r="AO202" s="472"/>
      <c r="AP202" s="472"/>
      <c r="AQ202" s="472"/>
      <c r="AR202" s="472"/>
      <c r="AS202" s="472"/>
      <c r="AT202" s="472"/>
      <c r="AU202" s="472"/>
      <c r="AV202" s="472"/>
      <c r="AW202" s="472"/>
      <c r="AX202" s="472"/>
      <c r="AY202" s="472"/>
      <c r="AZ202" s="472"/>
      <c r="BA202" s="472"/>
      <c r="BB202" s="472"/>
      <c r="BC202" s="472"/>
      <c r="BD202" s="472"/>
      <c r="BE202" s="472"/>
      <c r="BF202" s="472"/>
      <c r="BG202" s="472"/>
      <c r="BH202" s="472"/>
      <c r="BI202" s="472"/>
      <c r="BJ202" s="472"/>
      <c r="BK202" s="472"/>
      <c r="BL202" s="472"/>
      <c r="BM202" s="472"/>
      <c r="BN202" s="472"/>
      <c r="BO202" s="472"/>
      <c r="BP202" s="472"/>
      <c r="BQ202" s="472"/>
      <c r="BR202" s="472"/>
      <c r="BS202" s="472"/>
      <c r="BT202" s="472"/>
      <c r="BU202" s="472"/>
      <c r="BV202" s="472"/>
      <c r="BW202" s="472"/>
      <c r="BX202" s="472"/>
      <c r="BY202" s="472"/>
      <c r="BZ202" s="472"/>
      <c r="CA202" s="472"/>
      <c r="CB202" s="472"/>
      <c r="CC202" s="472"/>
      <c r="CD202" s="472"/>
      <c r="CE202" s="472"/>
      <c r="CF202" s="472"/>
      <c r="CG202" s="472"/>
      <c r="CH202" s="472"/>
      <c r="CI202" s="472"/>
      <c r="CJ202" s="472"/>
      <c r="CK202" s="472"/>
      <c r="CL202" s="472"/>
      <c r="CM202" s="472"/>
      <c r="CN202" s="472"/>
      <c r="CO202" s="472"/>
      <c r="CP202" s="472"/>
      <c r="CQ202" s="472"/>
      <c r="CR202" s="472"/>
      <c r="CS202" s="472"/>
      <c r="CT202" s="472"/>
      <c r="CU202" s="472"/>
      <c r="CV202" s="472"/>
      <c r="CW202" s="472"/>
      <c r="CX202" s="472"/>
      <c r="CY202" s="472"/>
      <c r="CZ202" s="472"/>
      <c r="DA202" s="472"/>
      <c r="DB202" s="472"/>
      <c r="DC202" s="472"/>
      <c r="DD202" s="472"/>
      <c r="DE202" s="472"/>
      <c r="DF202" s="472"/>
      <c r="DG202" s="472"/>
      <c r="DH202" s="472"/>
      <c r="DI202" s="472"/>
      <c r="DJ202" s="472"/>
      <c r="DK202" s="472"/>
      <c r="DL202" s="472"/>
      <c r="DM202" s="472"/>
      <c r="DN202" s="472"/>
      <c r="DO202" s="472"/>
      <c r="DP202" s="472"/>
      <c r="DQ202" s="472"/>
      <c r="DR202" s="472"/>
      <c r="DS202" s="472"/>
      <c r="DT202" s="472"/>
      <c r="DU202" s="472"/>
      <c r="DV202" s="472"/>
      <c r="DW202" s="472"/>
      <c r="DX202" s="472"/>
      <c r="DY202" s="472"/>
      <c r="DZ202" s="472"/>
      <c r="EA202" s="472"/>
      <c r="EB202" s="472"/>
      <c r="EC202" s="472"/>
      <c r="ED202" s="472"/>
      <c r="EE202" s="472"/>
      <c r="EF202" s="472"/>
      <c r="EG202" s="472"/>
      <c r="EH202" s="472"/>
      <c r="EI202" s="472"/>
      <c r="EJ202" s="472"/>
      <c r="EK202" s="472"/>
      <c r="EL202" s="472"/>
      <c r="EM202" s="472"/>
      <c r="EN202" s="472"/>
      <c r="EO202" s="472"/>
      <c r="EP202" s="472"/>
      <c r="EQ202" s="472"/>
      <c r="ER202" s="472"/>
      <c r="ES202" s="472"/>
      <c r="ET202" s="472"/>
      <c r="EU202" s="472"/>
      <c r="EV202" s="472"/>
      <c r="EW202" s="472"/>
      <c r="EX202" s="472"/>
      <c r="EY202" s="472"/>
      <c r="EZ202" s="472"/>
      <c r="FA202" s="472"/>
      <c r="FB202" s="472"/>
      <c r="FC202" s="472"/>
      <c r="FD202" s="472"/>
      <c r="FE202" s="472"/>
      <c r="FF202" s="472"/>
      <c r="FG202" s="472"/>
      <c r="FH202" s="472"/>
      <c r="FI202" s="472"/>
      <c r="FJ202" s="472"/>
      <c r="FK202" s="472"/>
      <c r="FL202" s="472"/>
      <c r="FM202" s="472"/>
      <c r="FN202" s="472"/>
      <c r="FO202" s="472"/>
      <c r="FP202" s="472"/>
      <c r="FQ202" s="472"/>
      <c r="FR202" s="472"/>
      <c r="FS202" s="472"/>
      <c r="FT202" s="472"/>
      <c r="FU202" s="472"/>
      <c r="FV202" s="472"/>
      <c r="FW202" s="472"/>
      <c r="FX202" s="472"/>
      <c r="FY202" s="472"/>
      <c r="FZ202" s="472"/>
      <c r="GA202" s="472"/>
      <c r="GB202" s="472"/>
      <c r="GC202" s="472"/>
      <c r="GD202" s="472"/>
      <c r="GE202" s="472"/>
      <c r="GF202" s="472"/>
      <c r="GG202" s="472"/>
      <c r="GH202" s="472"/>
      <c r="GI202" s="472"/>
      <c r="GJ202" s="472"/>
      <c r="GK202" s="472"/>
      <c r="GL202" s="472"/>
      <c r="GM202" s="472"/>
      <c r="GN202" s="472"/>
      <c r="GO202" s="472"/>
      <c r="GP202" s="472"/>
      <c r="GQ202" s="472"/>
      <c r="GR202" s="472"/>
      <c r="GS202" s="472"/>
      <c r="GT202" s="472"/>
      <c r="GU202" s="472"/>
      <c r="GV202" s="472"/>
      <c r="GW202" s="472"/>
      <c r="GX202" s="472"/>
      <c r="GY202" s="472"/>
      <c r="GZ202" s="472"/>
      <c r="HA202" s="472"/>
      <c r="HB202" s="472"/>
      <c r="HC202" s="472"/>
      <c r="HD202" s="472"/>
      <c r="HE202" s="472"/>
      <c r="HF202" s="472"/>
      <c r="HG202" s="472"/>
      <c r="HH202" s="472"/>
      <c r="HI202" s="472"/>
      <c r="HJ202" s="472"/>
      <c r="HK202" s="472"/>
      <c r="HL202" s="472"/>
      <c r="HM202" s="472"/>
      <c r="HN202" s="472"/>
      <c r="HO202" s="472"/>
      <c r="HP202" s="472"/>
      <c r="HQ202" s="472"/>
      <c r="HR202" s="472"/>
      <c r="HS202" s="472"/>
      <c r="HT202" s="472"/>
      <c r="HU202" s="472"/>
      <c r="HV202" s="472"/>
      <c r="HW202" s="472"/>
      <c r="HX202" s="472"/>
      <c r="HY202" s="472"/>
      <c r="HZ202" s="472"/>
      <c r="IA202" s="472"/>
      <c r="IB202" s="472"/>
      <c r="IC202" s="472"/>
      <c r="ID202" s="472"/>
    </row>
    <row r="203" spans="1:238" ht="31.2" x14ac:dyDescent="0.3">
      <c r="A203" s="397" t="s">
        <v>1201</v>
      </c>
      <c r="B203" s="611"/>
      <c r="C203" s="611"/>
      <c r="D203" s="611"/>
      <c r="E203" s="291">
        <f t="shared" si="57"/>
        <v>22465423</v>
      </c>
      <c r="F203" s="291">
        <f>SUM(F207,F211,F221,F215,F204)</f>
        <v>1004020</v>
      </c>
      <c r="G203" s="291">
        <f t="shared" ref="G203:M203" si="58">SUM(G207,G211,G221,G215,G204)</f>
        <v>392281</v>
      </c>
      <c r="H203" s="291">
        <f t="shared" si="58"/>
        <v>1523468</v>
      </c>
      <c r="I203" s="291">
        <f t="shared" si="58"/>
        <v>7651891</v>
      </c>
      <c r="J203" s="291">
        <f t="shared" si="58"/>
        <v>0</v>
      </c>
      <c r="K203" s="291">
        <f t="shared" si="58"/>
        <v>3495260</v>
      </c>
      <c r="L203" s="291">
        <f t="shared" si="58"/>
        <v>29976</v>
      </c>
      <c r="M203" s="291">
        <f t="shared" si="58"/>
        <v>8368527</v>
      </c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2"/>
      <c r="AC203" s="472"/>
      <c r="AD203" s="472"/>
      <c r="AE203" s="472"/>
      <c r="AF203" s="472"/>
      <c r="AG203" s="472"/>
      <c r="AH203" s="472"/>
      <c r="AI203" s="472"/>
      <c r="AJ203" s="472"/>
      <c r="AK203" s="472"/>
      <c r="AL203" s="472"/>
      <c r="AM203" s="472"/>
      <c r="AN203" s="472"/>
      <c r="AO203" s="472"/>
      <c r="AP203" s="472"/>
      <c r="AQ203" s="472"/>
      <c r="AR203" s="472"/>
      <c r="AS203" s="472"/>
      <c r="AT203" s="472"/>
      <c r="AU203" s="472"/>
      <c r="AV203" s="472"/>
      <c r="AW203" s="472"/>
      <c r="AX203" s="472"/>
      <c r="AY203" s="472"/>
      <c r="AZ203" s="472"/>
      <c r="BA203" s="472"/>
      <c r="BB203" s="472"/>
      <c r="BC203" s="472"/>
      <c r="BD203" s="472"/>
      <c r="BE203" s="472"/>
      <c r="BF203" s="472"/>
      <c r="BG203" s="472"/>
      <c r="BH203" s="472"/>
      <c r="BI203" s="472"/>
      <c r="BJ203" s="472"/>
      <c r="BK203" s="472"/>
      <c r="BL203" s="472"/>
      <c r="BM203" s="472"/>
      <c r="BN203" s="472"/>
      <c r="BO203" s="472"/>
      <c r="BP203" s="472"/>
      <c r="BQ203" s="472"/>
      <c r="BR203" s="472"/>
      <c r="BS203" s="472"/>
      <c r="BT203" s="472"/>
      <c r="BU203" s="472"/>
      <c r="BV203" s="472"/>
      <c r="BW203" s="472"/>
      <c r="BX203" s="472"/>
      <c r="BY203" s="472"/>
      <c r="BZ203" s="472"/>
      <c r="CA203" s="472"/>
      <c r="CB203" s="472"/>
      <c r="CC203" s="472"/>
      <c r="CD203" s="472"/>
      <c r="CE203" s="472"/>
      <c r="CF203" s="472"/>
      <c r="CG203" s="472"/>
      <c r="CH203" s="472"/>
      <c r="CI203" s="472"/>
      <c r="CJ203" s="472"/>
      <c r="CK203" s="472"/>
      <c r="CL203" s="472"/>
      <c r="CM203" s="472"/>
      <c r="CN203" s="472"/>
      <c r="CO203" s="472"/>
      <c r="CP203" s="472"/>
      <c r="CQ203" s="472"/>
      <c r="CR203" s="472"/>
      <c r="CS203" s="472"/>
      <c r="CT203" s="472"/>
      <c r="CU203" s="472"/>
      <c r="CV203" s="472"/>
      <c r="CW203" s="472"/>
      <c r="CX203" s="472"/>
      <c r="CY203" s="472"/>
      <c r="CZ203" s="472"/>
      <c r="DA203" s="472"/>
      <c r="DB203" s="472"/>
      <c r="DC203" s="472"/>
      <c r="DD203" s="472"/>
      <c r="DE203" s="472"/>
      <c r="DF203" s="472"/>
      <c r="DG203" s="472"/>
      <c r="DH203" s="472"/>
      <c r="DI203" s="472"/>
      <c r="DJ203" s="472"/>
      <c r="DK203" s="472"/>
      <c r="DL203" s="472"/>
      <c r="DM203" s="472"/>
      <c r="DN203" s="472"/>
      <c r="DO203" s="472"/>
      <c r="DP203" s="472"/>
      <c r="DQ203" s="472"/>
      <c r="DR203" s="472"/>
      <c r="DS203" s="472"/>
      <c r="DT203" s="472"/>
      <c r="DU203" s="472"/>
      <c r="DV203" s="472"/>
      <c r="DW203" s="472"/>
      <c r="DX203" s="472"/>
      <c r="DY203" s="472"/>
      <c r="DZ203" s="472"/>
      <c r="EA203" s="472"/>
      <c r="EB203" s="472"/>
      <c r="EC203" s="472"/>
      <c r="ED203" s="472"/>
      <c r="EE203" s="472"/>
      <c r="EF203" s="472"/>
      <c r="EG203" s="472"/>
      <c r="EH203" s="472"/>
      <c r="EI203" s="472"/>
      <c r="EJ203" s="472"/>
      <c r="EK203" s="472"/>
      <c r="EL203" s="472"/>
      <c r="EM203" s="472"/>
      <c r="EN203" s="472"/>
      <c r="EO203" s="472"/>
      <c r="EP203" s="472"/>
      <c r="EQ203" s="472"/>
      <c r="ER203" s="472"/>
      <c r="ES203" s="472"/>
      <c r="ET203" s="472"/>
      <c r="EU203" s="472"/>
      <c r="EV203" s="472"/>
      <c r="EW203" s="472"/>
      <c r="EX203" s="472"/>
      <c r="EY203" s="472"/>
      <c r="EZ203" s="472"/>
      <c r="FA203" s="472"/>
      <c r="FB203" s="472"/>
      <c r="FC203" s="472"/>
      <c r="FD203" s="472"/>
      <c r="FE203" s="472"/>
      <c r="FF203" s="472"/>
      <c r="FG203" s="472"/>
      <c r="FH203" s="472"/>
      <c r="FI203" s="472"/>
      <c r="FJ203" s="472"/>
      <c r="FK203" s="472"/>
      <c r="FL203" s="472"/>
      <c r="FM203" s="472"/>
      <c r="FN203" s="472"/>
      <c r="FO203" s="472"/>
      <c r="FP203" s="472"/>
      <c r="FQ203" s="472"/>
      <c r="FR203" s="472"/>
      <c r="FS203" s="472"/>
      <c r="FT203" s="472"/>
      <c r="FU203" s="472"/>
      <c r="FV203" s="472"/>
      <c r="FW203" s="472"/>
      <c r="FX203" s="472"/>
      <c r="FY203" s="472"/>
      <c r="FZ203" s="472"/>
      <c r="GA203" s="472"/>
      <c r="GB203" s="472"/>
      <c r="GC203" s="472"/>
      <c r="GD203" s="472"/>
      <c r="GE203" s="472"/>
      <c r="GF203" s="472"/>
      <c r="GG203" s="472"/>
      <c r="GH203" s="472"/>
      <c r="GI203" s="472"/>
      <c r="GJ203" s="472"/>
      <c r="GK203" s="472"/>
      <c r="GL203" s="472"/>
      <c r="GM203" s="472"/>
      <c r="GN203" s="472"/>
      <c r="GO203" s="472"/>
      <c r="GP203" s="472"/>
      <c r="GQ203" s="472"/>
      <c r="GR203" s="472"/>
      <c r="GS203" s="472"/>
      <c r="GT203" s="472"/>
      <c r="GU203" s="472"/>
      <c r="GV203" s="472"/>
      <c r="GW203" s="472"/>
      <c r="GX203" s="472"/>
      <c r="GY203" s="472"/>
      <c r="GZ203" s="472"/>
      <c r="HA203" s="472"/>
      <c r="HB203" s="472"/>
      <c r="HC203" s="472"/>
      <c r="HD203" s="472"/>
      <c r="HE203" s="472"/>
      <c r="HF203" s="472"/>
      <c r="HG203" s="472"/>
      <c r="HH203" s="472"/>
      <c r="HI203" s="472"/>
      <c r="HJ203" s="472"/>
      <c r="HK203" s="472"/>
      <c r="HL203" s="472"/>
      <c r="HM203" s="472"/>
      <c r="HN203" s="472"/>
      <c r="HO203" s="472"/>
      <c r="HP203" s="472"/>
      <c r="HQ203" s="472"/>
      <c r="HR203" s="472"/>
      <c r="HS203" s="472"/>
      <c r="HT203" s="472"/>
      <c r="HU203" s="472"/>
      <c r="HV203" s="472"/>
      <c r="HW203" s="472"/>
      <c r="HX203" s="472"/>
      <c r="HY203" s="472"/>
      <c r="HZ203" s="472"/>
      <c r="IA203" s="472"/>
      <c r="IB203" s="472"/>
      <c r="IC203" s="472"/>
      <c r="ID203" s="472"/>
    </row>
    <row r="204" spans="1:238" x14ac:dyDescent="0.3">
      <c r="A204" s="397" t="s">
        <v>1211</v>
      </c>
      <c r="B204" s="611"/>
      <c r="C204" s="611"/>
      <c r="D204" s="611"/>
      <c r="E204" s="291">
        <f t="shared" si="57"/>
        <v>3967</v>
      </c>
      <c r="F204" s="291">
        <f t="shared" ref="F204:M204" si="59">SUM(F205:F206)</f>
        <v>0</v>
      </c>
      <c r="G204" s="291">
        <f t="shared" si="59"/>
        <v>0</v>
      </c>
      <c r="H204" s="291">
        <f t="shared" si="59"/>
        <v>3967</v>
      </c>
      <c r="I204" s="291">
        <f t="shared" si="59"/>
        <v>0</v>
      </c>
      <c r="J204" s="291">
        <f t="shared" si="59"/>
        <v>0</v>
      </c>
      <c r="K204" s="291">
        <f t="shared" si="59"/>
        <v>0</v>
      </c>
      <c r="L204" s="291">
        <f t="shared" si="59"/>
        <v>0</v>
      </c>
      <c r="M204" s="291">
        <f t="shared" si="59"/>
        <v>0</v>
      </c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472"/>
      <c r="FQ204" s="472"/>
      <c r="FR204" s="472"/>
      <c r="FS204" s="472"/>
      <c r="FT204" s="472"/>
      <c r="FU204" s="472"/>
      <c r="FV204" s="472"/>
      <c r="FW204" s="472"/>
      <c r="FX204" s="472"/>
      <c r="FY204" s="472"/>
      <c r="FZ204" s="472"/>
      <c r="GA204" s="472"/>
      <c r="GB204" s="472"/>
      <c r="GC204" s="472"/>
      <c r="GD204" s="472"/>
      <c r="GE204" s="472"/>
      <c r="GF204" s="472"/>
      <c r="GG204" s="472"/>
      <c r="GH204" s="472"/>
      <c r="GI204" s="472"/>
      <c r="GJ204" s="472"/>
      <c r="GK204" s="472"/>
      <c r="GL204" s="472"/>
      <c r="GM204" s="472"/>
      <c r="GN204" s="472"/>
      <c r="GO204" s="472"/>
      <c r="GP204" s="472"/>
      <c r="GQ204" s="472"/>
      <c r="GR204" s="472"/>
      <c r="GS204" s="472"/>
      <c r="GT204" s="472"/>
      <c r="GU204" s="472"/>
      <c r="GV204" s="472"/>
      <c r="GW204" s="472"/>
      <c r="GX204" s="472"/>
      <c r="GY204" s="472"/>
      <c r="GZ204" s="472"/>
      <c r="HA204" s="472"/>
      <c r="HB204" s="472"/>
      <c r="HC204" s="472"/>
      <c r="HD204" s="472"/>
      <c r="HE204" s="472"/>
      <c r="HF204" s="472"/>
      <c r="HG204" s="472"/>
      <c r="HH204" s="472"/>
      <c r="HI204" s="472"/>
      <c r="HJ204" s="472"/>
      <c r="HK204" s="472"/>
      <c r="HL204" s="472"/>
      <c r="HM204" s="472"/>
      <c r="HN204" s="472"/>
      <c r="HO204" s="472"/>
      <c r="HP204" s="472"/>
      <c r="HQ204" s="472"/>
      <c r="HR204" s="472"/>
      <c r="HS204" s="472"/>
      <c r="HT204" s="472"/>
      <c r="HU204" s="472"/>
      <c r="HV204" s="472"/>
      <c r="HW204" s="472"/>
      <c r="HX204" s="472"/>
      <c r="HY204" s="472"/>
      <c r="HZ204" s="472"/>
      <c r="IA204" s="472"/>
      <c r="IB204" s="472"/>
      <c r="IC204" s="472"/>
      <c r="ID204" s="472"/>
    </row>
    <row r="205" spans="1:238" ht="33" customHeight="1" x14ac:dyDescent="0.3">
      <c r="A205" s="296" t="s">
        <v>1484</v>
      </c>
      <c r="B205" s="612">
        <v>2</v>
      </c>
      <c r="C205" s="612">
        <v>622</v>
      </c>
      <c r="D205" s="612">
        <v>5201</v>
      </c>
      <c r="E205" s="294">
        <f t="shared" si="57"/>
        <v>1367</v>
      </c>
      <c r="F205" s="294">
        <v>0</v>
      </c>
      <c r="G205" s="294">
        <v>0</v>
      </c>
      <c r="H205" s="294">
        <v>1367</v>
      </c>
      <c r="I205" s="294">
        <v>0</v>
      </c>
      <c r="J205" s="294">
        <v>0</v>
      </c>
      <c r="K205" s="294">
        <v>0</v>
      </c>
      <c r="L205" s="294">
        <v>0</v>
      </c>
      <c r="M205" s="294">
        <v>0</v>
      </c>
      <c r="N205" s="472"/>
      <c r="O205" s="472"/>
      <c r="P205" s="472"/>
      <c r="Q205" s="472"/>
      <c r="R205" s="472"/>
      <c r="S205" s="472"/>
      <c r="T205" s="472"/>
      <c r="U205" s="472"/>
      <c r="V205" s="472"/>
      <c r="W205" s="472"/>
      <c r="X205" s="472"/>
      <c r="Y205" s="472"/>
      <c r="Z205" s="472"/>
      <c r="AA205" s="472"/>
      <c r="AB205" s="472"/>
      <c r="AC205" s="472"/>
      <c r="AD205" s="472"/>
      <c r="AE205" s="472"/>
      <c r="AF205" s="472"/>
      <c r="AG205" s="472"/>
      <c r="AH205" s="472"/>
      <c r="AI205" s="472"/>
      <c r="AJ205" s="472"/>
      <c r="AK205" s="472"/>
      <c r="AL205" s="472"/>
      <c r="AM205" s="472"/>
      <c r="AN205" s="472"/>
      <c r="AO205" s="472"/>
      <c r="AP205" s="472"/>
      <c r="AQ205" s="472"/>
      <c r="AR205" s="472"/>
      <c r="AS205" s="472"/>
      <c r="AT205" s="472"/>
      <c r="AU205" s="472"/>
      <c r="AV205" s="472"/>
      <c r="AW205" s="472"/>
      <c r="AX205" s="472"/>
      <c r="AY205" s="472"/>
      <c r="AZ205" s="472"/>
      <c r="BA205" s="472"/>
      <c r="BB205" s="472"/>
      <c r="BC205" s="472"/>
      <c r="BD205" s="472"/>
      <c r="BE205" s="472"/>
      <c r="BF205" s="472"/>
      <c r="BG205" s="472"/>
      <c r="BH205" s="472"/>
      <c r="BI205" s="472"/>
      <c r="BJ205" s="472"/>
      <c r="BK205" s="472"/>
      <c r="BL205" s="472"/>
      <c r="BM205" s="472"/>
      <c r="BN205" s="472"/>
      <c r="BO205" s="472"/>
      <c r="BP205" s="472"/>
      <c r="BQ205" s="472"/>
      <c r="BR205" s="472"/>
      <c r="BS205" s="472"/>
      <c r="BT205" s="472"/>
      <c r="BU205" s="472"/>
      <c r="BV205" s="472"/>
      <c r="BW205" s="472"/>
      <c r="BX205" s="472"/>
      <c r="BY205" s="472"/>
      <c r="BZ205" s="472"/>
      <c r="CA205" s="472"/>
      <c r="CB205" s="472"/>
      <c r="CC205" s="472"/>
      <c r="CD205" s="472"/>
      <c r="CE205" s="472"/>
      <c r="CF205" s="472"/>
      <c r="CG205" s="472"/>
      <c r="CH205" s="472"/>
      <c r="CI205" s="472"/>
      <c r="CJ205" s="472"/>
      <c r="CK205" s="472"/>
      <c r="CL205" s="472"/>
      <c r="CM205" s="472"/>
      <c r="CN205" s="472"/>
      <c r="CO205" s="472"/>
      <c r="CP205" s="472"/>
      <c r="CQ205" s="472"/>
      <c r="CR205" s="472"/>
      <c r="CS205" s="472"/>
      <c r="CT205" s="472"/>
      <c r="CU205" s="472"/>
      <c r="CV205" s="472"/>
      <c r="CW205" s="472"/>
      <c r="CX205" s="472"/>
      <c r="CY205" s="472"/>
      <c r="CZ205" s="472"/>
      <c r="DA205" s="472"/>
      <c r="DB205" s="472"/>
      <c r="DC205" s="472"/>
      <c r="DD205" s="472"/>
      <c r="DE205" s="472"/>
      <c r="DF205" s="472"/>
      <c r="DG205" s="472"/>
      <c r="DH205" s="472"/>
      <c r="DI205" s="472"/>
      <c r="DJ205" s="472"/>
      <c r="DK205" s="472"/>
      <c r="DL205" s="472"/>
      <c r="DM205" s="472"/>
      <c r="DN205" s="472"/>
      <c r="DO205" s="472"/>
      <c r="DP205" s="472"/>
      <c r="DQ205" s="472"/>
      <c r="DR205" s="472"/>
      <c r="DS205" s="472"/>
      <c r="DT205" s="472"/>
      <c r="DU205" s="472"/>
      <c r="DV205" s="472"/>
      <c r="DW205" s="472"/>
      <c r="DX205" s="472"/>
      <c r="DY205" s="472"/>
      <c r="DZ205" s="472"/>
      <c r="EA205" s="472"/>
      <c r="EB205" s="472"/>
      <c r="EC205" s="472"/>
      <c r="ED205" s="472"/>
      <c r="EE205" s="472"/>
      <c r="EF205" s="472"/>
      <c r="EG205" s="472"/>
      <c r="EH205" s="472"/>
      <c r="EI205" s="472"/>
      <c r="EJ205" s="472"/>
      <c r="EK205" s="472"/>
      <c r="EL205" s="472"/>
      <c r="EM205" s="472"/>
      <c r="EN205" s="472"/>
      <c r="EO205" s="472"/>
      <c r="EP205" s="472"/>
      <c r="EQ205" s="472"/>
      <c r="ER205" s="472"/>
      <c r="ES205" s="472"/>
      <c r="ET205" s="472"/>
      <c r="EU205" s="472"/>
      <c r="EV205" s="472"/>
      <c r="EW205" s="472"/>
      <c r="EX205" s="472"/>
      <c r="EY205" s="472"/>
      <c r="EZ205" s="472"/>
      <c r="FA205" s="472"/>
      <c r="FB205" s="472"/>
      <c r="FC205" s="472"/>
      <c r="FD205" s="472"/>
      <c r="FE205" s="472"/>
      <c r="FF205" s="472"/>
      <c r="FG205" s="472"/>
      <c r="FH205" s="472"/>
      <c r="FI205" s="472"/>
      <c r="FJ205" s="472"/>
      <c r="FK205" s="472"/>
      <c r="FL205" s="472"/>
      <c r="FM205" s="472"/>
      <c r="FN205" s="472"/>
      <c r="FO205" s="472"/>
      <c r="FP205" s="472"/>
      <c r="FQ205" s="472"/>
      <c r="FR205" s="472"/>
      <c r="FS205" s="472"/>
      <c r="FT205" s="472"/>
      <c r="FU205" s="472"/>
      <c r="FV205" s="472"/>
      <c r="FW205" s="472"/>
      <c r="FX205" s="472"/>
      <c r="FY205" s="472"/>
      <c r="FZ205" s="472"/>
      <c r="GA205" s="472"/>
      <c r="GB205" s="472"/>
      <c r="GC205" s="472"/>
      <c r="GD205" s="472"/>
      <c r="GE205" s="472"/>
      <c r="GF205" s="472"/>
      <c r="GG205" s="472"/>
      <c r="GH205" s="472"/>
      <c r="GI205" s="472"/>
      <c r="GJ205" s="472"/>
      <c r="GK205" s="472"/>
      <c r="GL205" s="472"/>
      <c r="GM205" s="472"/>
      <c r="GN205" s="472"/>
      <c r="GO205" s="472"/>
      <c r="GP205" s="472"/>
      <c r="GQ205" s="472"/>
      <c r="GR205" s="472"/>
      <c r="GS205" s="472"/>
      <c r="GT205" s="472"/>
      <c r="GU205" s="472"/>
      <c r="GV205" s="472"/>
      <c r="GW205" s="472"/>
      <c r="GX205" s="472"/>
      <c r="GY205" s="472"/>
      <c r="GZ205" s="472"/>
      <c r="HA205" s="472"/>
      <c r="HB205" s="472"/>
      <c r="HC205" s="472"/>
      <c r="HD205" s="472"/>
      <c r="HE205" s="472"/>
      <c r="HF205" s="472"/>
      <c r="HG205" s="472"/>
      <c r="HH205" s="472"/>
      <c r="HI205" s="472"/>
      <c r="HJ205" s="472"/>
      <c r="HK205" s="472"/>
      <c r="HL205" s="472"/>
      <c r="HM205" s="472"/>
      <c r="HN205" s="472"/>
      <c r="HO205" s="472"/>
      <c r="HP205" s="472"/>
      <c r="HQ205" s="472"/>
      <c r="HR205" s="472"/>
      <c r="HS205" s="472"/>
      <c r="HT205" s="472"/>
      <c r="HU205" s="472"/>
      <c r="HV205" s="472"/>
      <c r="HW205" s="472"/>
      <c r="HX205" s="472"/>
      <c r="HY205" s="472"/>
      <c r="HZ205" s="472"/>
      <c r="IA205" s="472"/>
      <c r="IB205" s="472"/>
      <c r="IC205" s="472"/>
      <c r="ID205" s="472"/>
    </row>
    <row r="206" spans="1:238" ht="30" customHeight="1" x14ac:dyDescent="0.3">
      <c r="A206" s="296" t="s">
        <v>1485</v>
      </c>
      <c r="B206" s="612">
        <v>2</v>
      </c>
      <c r="C206" s="612">
        <v>623</v>
      </c>
      <c r="D206" s="612">
        <v>5201</v>
      </c>
      <c r="E206" s="294">
        <f t="shared" si="57"/>
        <v>2600</v>
      </c>
      <c r="F206" s="294">
        <v>0</v>
      </c>
      <c r="G206" s="294">
        <v>0</v>
      </c>
      <c r="H206" s="294">
        <v>2600</v>
      </c>
      <c r="I206" s="294">
        <v>0</v>
      </c>
      <c r="J206" s="294">
        <v>0</v>
      </c>
      <c r="K206" s="294">
        <v>0</v>
      </c>
      <c r="L206" s="294">
        <v>0</v>
      </c>
      <c r="M206" s="294">
        <v>0</v>
      </c>
      <c r="N206" s="472"/>
      <c r="O206" s="472"/>
      <c r="P206" s="472"/>
      <c r="Q206" s="472"/>
      <c r="R206" s="472"/>
      <c r="S206" s="472"/>
      <c r="T206" s="472"/>
      <c r="U206" s="472"/>
      <c r="V206" s="472"/>
      <c r="W206" s="472"/>
      <c r="X206" s="472"/>
      <c r="Y206" s="472"/>
      <c r="Z206" s="472"/>
      <c r="AA206" s="472"/>
      <c r="AB206" s="472"/>
      <c r="AC206" s="472"/>
      <c r="AD206" s="472"/>
      <c r="AE206" s="472"/>
      <c r="AF206" s="472"/>
      <c r="AG206" s="472"/>
      <c r="AH206" s="472"/>
      <c r="AI206" s="472"/>
      <c r="AJ206" s="472"/>
      <c r="AK206" s="472"/>
      <c r="AL206" s="472"/>
      <c r="AM206" s="472"/>
      <c r="AN206" s="472"/>
      <c r="AO206" s="472"/>
      <c r="AP206" s="472"/>
      <c r="AQ206" s="472"/>
      <c r="AR206" s="472"/>
      <c r="AS206" s="472"/>
      <c r="AT206" s="472"/>
      <c r="AU206" s="472"/>
      <c r="AV206" s="472"/>
      <c r="AW206" s="472"/>
      <c r="AX206" s="472"/>
      <c r="AY206" s="472"/>
      <c r="AZ206" s="472"/>
      <c r="BA206" s="472"/>
      <c r="BB206" s="472"/>
      <c r="BC206" s="472"/>
      <c r="BD206" s="472"/>
      <c r="BE206" s="472"/>
      <c r="BF206" s="472"/>
      <c r="BG206" s="472"/>
      <c r="BH206" s="472"/>
      <c r="BI206" s="472"/>
      <c r="BJ206" s="472"/>
      <c r="BK206" s="472"/>
      <c r="BL206" s="472"/>
      <c r="BM206" s="472"/>
      <c r="BN206" s="472"/>
      <c r="BO206" s="472"/>
      <c r="BP206" s="472"/>
      <c r="BQ206" s="472"/>
      <c r="BR206" s="472"/>
      <c r="BS206" s="472"/>
      <c r="BT206" s="472"/>
      <c r="BU206" s="472"/>
      <c r="BV206" s="472"/>
      <c r="BW206" s="472"/>
      <c r="BX206" s="472"/>
      <c r="BY206" s="472"/>
      <c r="BZ206" s="472"/>
      <c r="CA206" s="472"/>
      <c r="CB206" s="472"/>
      <c r="CC206" s="472"/>
      <c r="CD206" s="472"/>
      <c r="CE206" s="472"/>
      <c r="CF206" s="472"/>
      <c r="CG206" s="472"/>
      <c r="CH206" s="472"/>
      <c r="CI206" s="472"/>
      <c r="CJ206" s="472"/>
      <c r="CK206" s="472"/>
      <c r="CL206" s="472"/>
      <c r="CM206" s="472"/>
      <c r="CN206" s="472"/>
      <c r="CO206" s="472"/>
      <c r="CP206" s="472"/>
      <c r="CQ206" s="472"/>
      <c r="CR206" s="472"/>
      <c r="CS206" s="472"/>
      <c r="CT206" s="472"/>
      <c r="CU206" s="472"/>
      <c r="CV206" s="472"/>
      <c r="CW206" s="472"/>
      <c r="CX206" s="472"/>
      <c r="CY206" s="472"/>
      <c r="CZ206" s="472"/>
      <c r="DA206" s="472"/>
      <c r="DB206" s="472"/>
      <c r="DC206" s="472"/>
      <c r="DD206" s="472"/>
      <c r="DE206" s="472"/>
      <c r="DF206" s="472"/>
      <c r="DG206" s="472"/>
      <c r="DH206" s="472"/>
      <c r="DI206" s="472"/>
      <c r="DJ206" s="472"/>
      <c r="DK206" s="472"/>
      <c r="DL206" s="472"/>
      <c r="DM206" s="472"/>
      <c r="DN206" s="472"/>
      <c r="DO206" s="472"/>
      <c r="DP206" s="472"/>
      <c r="DQ206" s="472"/>
      <c r="DR206" s="472"/>
      <c r="DS206" s="472"/>
      <c r="DT206" s="472"/>
      <c r="DU206" s="472"/>
      <c r="DV206" s="472"/>
      <c r="DW206" s="472"/>
      <c r="DX206" s="472"/>
      <c r="DY206" s="472"/>
      <c r="DZ206" s="472"/>
      <c r="EA206" s="472"/>
      <c r="EB206" s="472"/>
      <c r="EC206" s="472"/>
      <c r="ED206" s="472"/>
      <c r="EE206" s="472"/>
      <c r="EF206" s="472"/>
      <c r="EG206" s="472"/>
      <c r="EH206" s="472"/>
      <c r="EI206" s="472"/>
      <c r="EJ206" s="472"/>
      <c r="EK206" s="472"/>
      <c r="EL206" s="472"/>
      <c r="EM206" s="472"/>
      <c r="EN206" s="472"/>
      <c r="EO206" s="472"/>
      <c r="EP206" s="472"/>
      <c r="EQ206" s="472"/>
      <c r="ER206" s="472"/>
      <c r="ES206" s="472"/>
      <c r="ET206" s="472"/>
      <c r="EU206" s="472"/>
      <c r="EV206" s="472"/>
      <c r="EW206" s="472"/>
      <c r="EX206" s="472"/>
      <c r="EY206" s="472"/>
      <c r="EZ206" s="472"/>
      <c r="FA206" s="472"/>
      <c r="FB206" s="472"/>
      <c r="FC206" s="472"/>
      <c r="FD206" s="472"/>
      <c r="FE206" s="472"/>
      <c r="FF206" s="472"/>
      <c r="FG206" s="472"/>
      <c r="FH206" s="472"/>
      <c r="FI206" s="472"/>
      <c r="FJ206" s="472"/>
      <c r="FK206" s="472"/>
      <c r="FL206" s="472"/>
      <c r="FM206" s="472"/>
      <c r="FN206" s="472"/>
      <c r="FO206" s="472"/>
      <c r="FP206" s="472"/>
      <c r="FQ206" s="472"/>
      <c r="FR206" s="472"/>
      <c r="FS206" s="472"/>
      <c r="FT206" s="472"/>
      <c r="FU206" s="472"/>
      <c r="FV206" s="472"/>
      <c r="FW206" s="472"/>
      <c r="FX206" s="472"/>
      <c r="FY206" s="472"/>
      <c r="FZ206" s="472"/>
      <c r="GA206" s="472"/>
      <c r="GB206" s="472"/>
      <c r="GC206" s="472"/>
      <c r="GD206" s="472"/>
      <c r="GE206" s="472"/>
      <c r="GF206" s="472"/>
      <c r="GG206" s="472"/>
      <c r="GH206" s="472"/>
      <c r="GI206" s="472"/>
      <c r="GJ206" s="472"/>
      <c r="GK206" s="472"/>
      <c r="GL206" s="472"/>
      <c r="GM206" s="472"/>
      <c r="GN206" s="472"/>
      <c r="GO206" s="472"/>
      <c r="GP206" s="472"/>
      <c r="GQ206" s="472"/>
      <c r="GR206" s="472"/>
      <c r="GS206" s="472"/>
      <c r="GT206" s="472"/>
      <c r="GU206" s="472"/>
      <c r="GV206" s="472"/>
      <c r="GW206" s="472"/>
      <c r="GX206" s="472"/>
      <c r="GY206" s="472"/>
      <c r="GZ206" s="472"/>
      <c r="HA206" s="472"/>
      <c r="HB206" s="472"/>
      <c r="HC206" s="472"/>
      <c r="HD206" s="472"/>
      <c r="HE206" s="472"/>
      <c r="HF206" s="472"/>
      <c r="HG206" s="472"/>
      <c r="HH206" s="472"/>
      <c r="HI206" s="472"/>
      <c r="HJ206" s="472"/>
      <c r="HK206" s="472"/>
      <c r="HL206" s="472"/>
      <c r="HM206" s="472"/>
      <c r="HN206" s="472"/>
      <c r="HO206" s="472"/>
      <c r="HP206" s="472"/>
      <c r="HQ206" s="472"/>
      <c r="HR206" s="472"/>
      <c r="HS206" s="472"/>
      <c r="HT206" s="472"/>
      <c r="HU206" s="472"/>
      <c r="HV206" s="472"/>
      <c r="HW206" s="472"/>
      <c r="HX206" s="472"/>
      <c r="HY206" s="472"/>
      <c r="HZ206" s="472"/>
      <c r="IA206" s="472"/>
      <c r="IB206" s="472"/>
      <c r="IC206" s="472"/>
      <c r="ID206" s="472"/>
    </row>
    <row r="207" spans="1:238" ht="31.2" x14ac:dyDescent="0.3">
      <c r="A207" s="397" t="s">
        <v>1215</v>
      </c>
      <c r="B207" s="611"/>
      <c r="C207" s="611"/>
      <c r="D207" s="611"/>
      <c r="E207" s="291">
        <f t="shared" si="57"/>
        <v>488098</v>
      </c>
      <c r="F207" s="291">
        <f>SUM(F208:F210)</f>
        <v>0</v>
      </c>
      <c r="G207" s="291">
        <f t="shared" ref="G207" si="60">SUM(G208:G210)</f>
        <v>0</v>
      </c>
      <c r="H207" s="291">
        <f t="shared" ref="H207" si="61">SUM(H208:H210)</f>
        <v>7098</v>
      </c>
      <c r="I207" s="291">
        <f t="shared" ref="I207" si="62">SUM(I208:I210)</f>
        <v>481000</v>
      </c>
      <c r="J207" s="291">
        <f t="shared" ref="J207" si="63">SUM(J208:J210)</f>
        <v>0</v>
      </c>
      <c r="K207" s="291">
        <f t="shared" ref="K207" si="64">SUM(K208:K210)</f>
        <v>0</v>
      </c>
      <c r="L207" s="291">
        <f t="shared" ref="L207" si="65">SUM(L208:L210)</f>
        <v>0</v>
      </c>
      <c r="M207" s="291">
        <f t="shared" ref="M207" si="66">SUM(M208:M210)</f>
        <v>0</v>
      </c>
      <c r="N207" s="472"/>
      <c r="O207" s="472"/>
      <c r="P207" s="472"/>
      <c r="Q207" s="472"/>
      <c r="R207" s="472"/>
      <c r="S207" s="472"/>
      <c r="T207" s="472"/>
      <c r="U207" s="472"/>
      <c r="V207" s="472"/>
      <c r="W207" s="472"/>
      <c r="X207" s="472"/>
      <c r="Y207" s="472"/>
      <c r="Z207" s="472"/>
      <c r="AA207" s="472"/>
      <c r="AB207" s="472"/>
      <c r="AC207" s="472"/>
      <c r="AD207" s="472"/>
      <c r="AE207" s="472"/>
      <c r="AF207" s="472"/>
      <c r="AG207" s="472"/>
      <c r="AH207" s="472"/>
      <c r="AI207" s="472"/>
      <c r="AJ207" s="472"/>
      <c r="AK207" s="472"/>
      <c r="AL207" s="472"/>
      <c r="AM207" s="472"/>
      <c r="AN207" s="472"/>
      <c r="AO207" s="472"/>
      <c r="AP207" s="472"/>
      <c r="AQ207" s="472"/>
      <c r="AR207" s="472"/>
      <c r="AS207" s="472"/>
      <c r="AT207" s="472"/>
      <c r="AU207" s="472"/>
      <c r="AV207" s="472"/>
      <c r="AW207" s="472"/>
      <c r="AX207" s="472"/>
      <c r="AY207" s="472"/>
      <c r="AZ207" s="472"/>
      <c r="BA207" s="472"/>
      <c r="BB207" s="472"/>
      <c r="BC207" s="472"/>
      <c r="BD207" s="472"/>
      <c r="BE207" s="472"/>
      <c r="BF207" s="472"/>
      <c r="BG207" s="472"/>
      <c r="BH207" s="472"/>
      <c r="BI207" s="472"/>
      <c r="BJ207" s="472"/>
      <c r="BK207" s="472"/>
      <c r="BL207" s="472"/>
      <c r="BM207" s="472"/>
      <c r="BN207" s="472"/>
      <c r="BO207" s="472"/>
      <c r="BP207" s="472"/>
      <c r="BQ207" s="472"/>
      <c r="BR207" s="472"/>
      <c r="BS207" s="472"/>
      <c r="BT207" s="472"/>
      <c r="BU207" s="472"/>
      <c r="BV207" s="472"/>
      <c r="BW207" s="472"/>
      <c r="BX207" s="472"/>
      <c r="BY207" s="472"/>
      <c r="BZ207" s="472"/>
      <c r="CA207" s="472"/>
      <c r="CB207" s="472"/>
      <c r="CC207" s="472"/>
      <c r="CD207" s="472"/>
      <c r="CE207" s="472"/>
      <c r="CF207" s="472"/>
      <c r="CG207" s="472"/>
      <c r="CH207" s="472"/>
      <c r="CI207" s="472"/>
      <c r="CJ207" s="472"/>
      <c r="CK207" s="472"/>
      <c r="CL207" s="472"/>
      <c r="CM207" s="472"/>
      <c r="CN207" s="472"/>
      <c r="CO207" s="472"/>
      <c r="CP207" s="472"/>
      <c r="CQ207" s="472"/>
      <c r="CR207" s="472"/>
      <c r="CS207" s="472"/>
      <c r="CT207" s="472"/>
      <c r="CU207" s="472"/>
      <c r="CV207" s="472"/>
      <c r="CW207" s="472"/>
      <c r="CX207" s="472"/>
      <c r="CY207" s="472"/>
      <c r="CZ207" s="472"/>
      <c r="DA207" s="472"/>
      <c r="DB207" s="472"/>
      <c r="DC207" s="472"/>
      <c r="DD207" s="472"/>
      <c r="DE207" s="472"/>
      <c r="DF207" s="472"/>
      <c r="DG207" s="472"/>
      <c r="DH207" s="472"/>
      <c r="DI207" s="472"/>
      <c r="DJ207" s="472"/>
      <c r="DK207" s="472"/>
      <c r="DL207" s="472"/>
      <c r="DM207" s="472"/>
      <c r="DN207" s="472"/>
      <c r="DO207" s="472"/>
      <c r="DP207" s="472"/>
      <c r="DQ207" s="472"/>
      <c r="DR207" s="472"/>
      <c r="DS207" s="472"/>
      <c r="DT207" s="472"/>
      <c r="DU207" s="472"/>
      <c r="DV207" s="472"/>
      <c r="DW207" s="472"/>
      <c r="DX207" s="472"/>
      <c r="DY207" s="472"/>
      <c r="DZ207" s="472"/>
      <c r="EA207" s="472"/>
      <c r="EB207" s="472"/>
      <c r="EC207" s="472"/>
      <c r="ED207" s="472"/>
      <c r="EE207" s="472"/>
      <c r="EF207" s="472"/>
      <c r="EG207" s="472"/>
      <c r="EH207" s="472"/>
      <c r="EI207" s="472"/>
      <c r="EJ207" s="472"/>
      <c r="EK207" s="472"/>
      <c r="EL207" s="472"/>
      <c r="EM207" s="472"/>
      <c r="EN207" s="472"/>
      <c r="EO207" s="472"/>
      <c r="EP207" s="472"/>
      <c r="EQ207" s="472"/>
      <c r="ER207" s="472"/>
      <c r="ES207" s="472"/>
      <c r="ET207" s="472"/>
      <c r="EU207" s="472"/>
      <c r="EV207" s="472"/>
      <c r="EW207" s="472"/>
      <c r="EX207" s="472"/>
      <c r="EY207" s="472"/>
      <c r="EZ207" s="472"/>
      <c r="FA207" s="472"/>
      <c r="FB207" s="472"/>
      <c r="FC207" s="472"/>
      <c r="FD207" s="472"/>
      <c r="FE207" s="472"/>
      <c r="FF207" s="472"/>
      <c r="FG207" s="472"/>
      <c r="FH207" s="472"/>
      <c r="FI207" s="472"/>
      <c r="FJ207" s="472"/>
      <c r="FK207" s="472"/>
      <c r="FL207" s="472"/>
      <c r="FM207" s="472"/>
      <c r="FN207" s="472"/>
      <c r="FO207" s="472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</row>
    <row r="208" spans="1:238" ht="31.2" x14ac:dyDescent="0.3">
      <c r="A208" s="303" t="s">
        <v>1486</v>
      </c>
      <c r="B208" s="613">
        <v>2</v>
      </c>
      <c r="C208" s="613">
        <v>619</v>
      </c>
      <c r="D208" s="613">
        <v>5203</v>
      </c>
      <c r="E208" s="294">
        <f t="shared" si="57"/>
        <v>4818</v>
      </c>
      <c r="F208" s="294">
        <v>0</v>
      </c>
      <c r="G208" s="294">
        <v>0</v>
      </c>
      <c r="H208" s="294">
        <v>4818</v>
      </c>
      <c r="I208" s="294"/>
      <c r="J208" s="294">
        <v>0</v>
      </c>
      <c r="K208" s="294">
        <v>0</v>
      </c>
      <c r="L208" s="294">
        <v>0</v>
      </c>
      <c r="M208" s="294">
        <v>0</v>
      </c>
      <c r="N208" s="472"/>
      <c r="O208" s="472"/>
      <c r="P208" s="472"/>
      <c r="Q208" s="472"/>
      <c r="R208" s="472"/>
      <c r="S208" s="472"/>
      <c r="T208" s="472"/>
      <c r="U208" s="472"/>
      <c r="V208" s="472"/>
      <c r="W208" s="472"/>
      <c r="X208" s="472"/>
      <c r="Y208" s="472"/>
      <c r="Z208" s="472"/>
      <c r="AA208" s="472"/>
      <c r="AB208" s="472"/>
      <c r="AC208" s="472"/>
      <c r="AD208" s="472"/>
      <c r="AE208" s="472"/>
      <c r="AF208" s="472"/>
      <c r="AG208" s="472"/>
      <c r="AH208" s="472"/>
      <c r="AI208" s="472"/>
      <c r="AJ208" s="472"/>
      <c r="AK208" s="472"/>
      <c r="AL208" s="472"/>
      <c r="AM208" s="472"/>
      <c r="AN208" s="472"/>
      <c r="AO208" s="472"/>
      <c r="AP208" s="472"/>
      <c r="AQ208" s="472"/>
      <c r="AR208" s="472"/>
      <c r="AS208" s="472"/>
      <c r="AT208" s="472"/>
      <c r="AU208" s="472"/>
      <c r="AV208" s="472"/>
      <c r="AW208" s="472"/>
      <c r="AX208" s="472"/>
      <c r="AY208" s="472"/>
      <c r="AZ208" s="472"/>
      <c r="BA208" s="472"/>
      <c r="BB208" s="472"/>
      <c r="BC208" s="472"/>
      <c r="BD208" s="472"/>
      <c r="BE208" s="472"/>
      <c r="BF208" s="472"/>
      <c r="BG208" s="472"/>
      <c r="BH208" s="472"/>
      <c r="BI208" s="472"/>
      <c r="BJ208" s="472"/>
      <c r="BK208" s="472"/>
      <c r="BL208" s="472"/>
      <c r="BM208" s="472"/>
      <c r="BN208" s="472"/>
      <c r="BO208" s="472"/>
      <c r="BP208" s="472"/>
      <c r="BQ208" s="472"/>
      <c r="BR208" s="472"/>
      <c r="BS208" s="472"/>
      <c r="BT208" s="472"/>
      <c r="BU208" s="472"/>
      <c r="BV208" s="472"/>
      <c r="BW208" s="472"/>
      <c r="BX208" s="472"/>
      <c r="BY208" s="472"/>
      <c r="BZ208" s="472"/>
      <c r="CA208" s="472"/>
      <c r="CB208" s="472"/>
      <c r="CC208" s="472"/>
      <c r="CD208" s="472"/>
      <c r="CE208" s="472"/>
      <c r="CF208" s="472"/>
      <c r="CG208" s="472"/>
      <c r="CH208" s="472"/>
      <c r="CI208" s="472"/>
      <c r="CJ208" s="472"/>
      <c r="CK208" s="472"/>
      <c r="CL208" s="472"/>
      <c r="CM208" s="472"/>
      <c r="CN208" s="472"/>
      <c r="CO208" s="472"/>
      <c r="CP208" s="472"/>
      <c r="CQ208" s="472"/>
      <c r="CR208" s="472"/>
      <c r="CS208" s="472"/>
      <c r="CT208" s="472"/>
      <c r="CU208" s="472"/>
      <c r="CV208" s="472"/>
      <c r="CW208" s="472"/>
      <c r="CX208" s="472"/>
      <c r="CY208" s="472"/>
      <c r="CZ208" s="472"/>
      <c r="DA208" s="472"/>
      <c r="DB208" s="472"/>
      <c r="DC208" s="472"/>
      <c r="DD208" s="472"/>
      <c r="DE208" s="472"/>
      <c r="DF208" s="472"/>
      <c r="DG208" s="472"/>
      <c r="DH208" s="472"/>
      <c r="DI208" s="472"/>
      <c r="DJ208" s="472"/>
      <c r="DK208" s="472"/>
      <c r="DL208" s="472"/>
      <c r="DM208" s="472"/>
      <c r="DN208" s="472"/>
      <c r="DO208" s="472"/>
      <c r="DP208" s="472"/>
      <c r="DQ208" s="472"/>
      <c r="DR208" s="472"/>
      <c r="DS208" s="472"/>
      <c r="DT208" s="472"/>
      <c r="DU208" s="472"/>
      <c r="DV208" s="472"/>
      <c r="DW208" s="472"/>
      <c r="DX208" s="472"/>
      <c r="DY208" s="472"/>
      <c r="DZ208" s="472"/>
      <c r="EA208" s="472"/>
      <c r="EB208" s="472"/>
      <c r="EC208" s="472"/>
      <c r="ED208" s="472"/>
      <c r="EE208" s="472"/>
      <c r="EF208" s="472"/>
      <c r="EG208" s="472"/>
      <c r="EH208" s="472"/>
      <c r="EI208" s="472"/>
      <c r="EJ208" s="472"/>
      <c r="EK208" s="472"/>
      <c r="EL208" s="472"/>
      <c r="EM208" s="472"/>
      <c r="EN208" s="472"/>
      <c r="EO208" s="472"/>
      <c r="EP208" s="472"/>
      <c r="EQ208" s="472"/>
      <c r="ER208" s="472"/>
      <c r="ES208" s="472"/>
      <c r="ET208" s="472"/>
      <c r="EU208" s="472"/>
      <c r="EV208" s="472"/>
      <c r="EW208" s="472"/>
      <c r="EX208" s="472"/>
      <c r="EY208" s="472"/>
      <c r="EZ208" s="472"/>
      <c r="FA208" s="472"/>
      <c r="FB208" s="472"/>
      <c r="FC208" s="472"/>
      <c r="FD208" s="472"/>
      <c r="FE208" s="472"/>
      <c r="FF208" s="472"/>
      <c r="FG208" s="472"/>
      <c r="FH208" s="472"/>
      <c r="FI208" s="472"/>
      <c r="FJ208" s="472"/>
      <c r="FK208" s="472"/>
      <c r="FL208" s="472"/>
      <c r="FM208" s="472"/>
      <c r="FN208" s="472"/>
      <c r="FO208" s="472"/>
      <c r="FP208" s="472"/>
      <c r="FQ208" s="472"/>
      <c r="FR208" s="472"/>
      <c r="FS208" s="472"/>
      <c r="FT208" s="472"/>
      <c r="FU208" s="472"/>
      <c r="FV208" s="472"/>
      <c r="FW208" s="472"/>
      <c r="FX208" s="472"/>
      <c r="FY208" s="472"/>
      <c r="FZ208" s="472"/>
      <c r="GA208" s="472"/>
      <c r="GB208" s="472"/>
      <c r="GC208" s="472"/>
      <c r="GD208" s="472"/>
      <c r="GE208" s="472"/>
      <c r="GF208" s="472"/>
      <c r="GG208" s="472"/>
      <c r="GH208" s="472"/>
      <c r="GI208" s="472"/>
      <c r="GJ208" s="472"/>
      <c r="GK208" s="472"/>
      <c r="GL208" s="472"/>
      <c r="GM208" s="472"/>
      <c r="GN208" s="472"/>
      <c r="GO208" s="472"/>
      <c r="GP208" s="472"/>
      <c r="GQ208" s="472"/>
      <c r="GR208" s="472"/>
      <c r="GS208" s="472"/>
      <c r="GT208" s="472"/>
      <c r="GU208" s="472"/>
      <c r="GV208" s="472"/>
      <c r="GW208" s="472"/>
      <c r="GX208" s="472"/>
      <c r="GY208" s="472"/>
      <c r="GZ208" s="472"/>
      <c r="HA208" s="472"/>
      <c r="HB208" s="472"/>
      <c r="HC208" s="472"/>
      <c r="HD208" s="472"/>
      <c r="HE208" s="472"/>
      <c r="HF208" s="472"/>
      <c r="HG208" s="472"/>
      <c r="HH208" s="472"/>
      <c r="HI208" s="472"/>
      <c r="HJ208" s="472"/>
      <c r="HK208" s="472"/>
      <c r="HL208" s="472"/>
      <c r="HM208" s="472"/>
      <c r="HN208" s="472"/>
      <c r="HO208" s="472"/>
      <c r="HP208" s="472"/>
      <c r="HQ208" s="472"/>
      <c r="HR208" s="472"/>
      <c r="HS208" s="472"/>
      <c r="HT208" s="472"/>
      <c r="HU208" s="472"/>
      <c r="HV208" s="472"/>
      <c r="HW208" s="472"/>
      <c r="HX208" s="472"/>
      <c r="HY208" s="472"/>
      <c r="HZ208" s="472"/>
      <c r="IA208" s="472"/>
      <c r="IB208" s="472"/>
      <c r="IC208" s="472"/>
      <c r="ID208" s="472"/>
    </row>
    <row r="209" spans="1:238" ht="31.2" x14ac:dyDescent="0.3">
      <c r="A209" s="303" t="s">
        <v>1487</v>
      </c>
      <c r="B209" s="613">
        <v>2</v>
      </c>
      <c r="C209" s="613">
        <v>619</v>
      </c>
      <c r="D209" s="613">
        <v>5203</v>
      </c>
      <c r="E209" s="294">
        <f t="shared" si="57"/>
        <v>2280</v>
      </c>
      <c r="F209" s="294">
        <v>0</v>
      </c>
      <c r="G209" s="294">
        <v>0</v>
      </c>
      <c r="H209" s="294">
        <v>2280</v>
      </c>
      <c r="I209" s="294"/>
      <c r="J209" s="294">
        <v>0</v>
      </c>
      <c r="K209" s="294">
        <v>0</v>
      </c>
      <c r="L209" s="294">
        <v>0</v>
      </c>
      <c r="M209" s="294">
        <v>0</v>
      </c>
      <c r="N209" s="472"/>
      <c r="O209" s="472"/>
      <c r="P209" s="472"/>
      <c r="Q209" s="472"/>
      <c r="R209" s="472"/>
      <c r="S209" s="472"/>
      <c r="T209" s="472"/>
      <c r="U209" s="472"/>
      <c r="V209" s="472"/>
      <c r="W209" s="472"/>
      <c r="X209" s="472"/>
      <c r="Y209" s="472"/>
      <c r="Z209" s="472"/>
      <c r="AA209" s="472"/>
      <c r="AB209" s="472"/>
      <c r="AC209" s="472"/>
      <c r="AD209" s="472"/>
      <c r="AE209" s="472"/>
      <c r="AF209" s="472"/>
      <c r="AG209" s="472"/>
      <c r="AH209" s="472"/>
      <c r="AI209" s="472"/>
      <c r="AJ209" s="472"/>
      <c r="AK209" s="472"/>
      <c r="AL209" s="472"/>
      <c r="AM209" s="472"/>
      <c r="AN209" s="472"/>
      <c r="AO209" s="472"/>
      <c r="AP209" s="472"/>
      <c r="AQ209" s="472"/>
      <c r="AR209" s="472"/>
      <c r="AS209" s="472"/>
      <c r="AT209" s="472"/>
      <c r="AU209" s="472"/>
      <c r="AV209" s="472"/>
      <c r="AW209" s="472"/>
      <c r="AX209" s="472"/>
      <c r="AY209" s="472"/>
      <c r="AZ209" s="472"/>
      <c r="BA209" s="472"/>
      <c r="BB209" s="472"/>
      <c r="BC209" s="472"/>
      <c r="BD209" s="472"/>
      <c r="BE209" s="472"/>
      <c r="BF209" s="472"/>
      <c r="BG209" s="472"/>
      <c r="BH209" s="472"/>
      <c r="BI209" s="472"/>
      <c r="BJ209" s="472"/>
      <c r="BK209" s="472"/>
      <c r="BL209" s="472"/>
      <c r="BM209" s="472"/>
      <c r="BN209" s="472"/>
      <c r="BO209" s="472"/>
      <c r="BP209" s="472"/>
      <c r="BQ209" s="472"/>
      <c r="BR209" s="472"/>
      <c r="BS209" s="472"/>
      <c r="BT209" s="472"/>
      <c r="BU209" s="472"/>
      <c r="BV209" s="472"/>
      <c r="BW209" s="472"/>
      <c r="BX209" s="472"/>
      <c r="BY209" s="472"/>
      <c r="BZ209" s="472"/>
      <c r="CA209" s="472"/>
      <c r="CB209" s="472"/>
      <c r="CC209" s="472"/>
      <c r="CD209" s="472"/>
      <c r="CE209" s="472"/>
      <c r="CF209" s="472"/>
      <c r="CG209" s="472"/>
      <c r="CH209" s="472"/>
      <c r="CI209" s="472"/>
      <c r="CJ209" s="472"/>
      <c r="CK209" s="472"/>
      <c r="CL209" s="472"/>
      <c r="CM209" s="472"/>
      <c r="CN209" s="472"/>
      <c r="CO209" s="472"/>
      <c r="CP209" s="472"/>
      <c r="CQ209" s="472"/>
      <c r="CR209" s="472"/>
      <c r="CS209" s="472"/>
      <c r="CT209" s="472"/>
      <c r="CU209" s="472"/>
      <c r="CV209" s="472"/>
      <c r="CW209" s="472"/>
      <c r="CX209" s="472"/>
      <c r="CY209" s="472"/>
      <c r="CZ209" s="472"/>
      <c r="DA209" s="472"/>
      <c r="DB209" s="472"/>
      <c r="DC209" s="472"/>
      <c r="DD209" s="472"/>
      <c r="DE209" s="472"/>
      <c r="DF209" s="472"/>
      <c r="DG209" s="472"/>
      <c r="DH209" s="472"/>
      <c r="DI209" s="472"/>
      <c r="DJ209" s="472"/>
      <c r="DK209" s="472"/>
      <c r="DL209" s="472"/>
      <c r="DM209" s="472"/>
      <c r="DN209" s="472"/>
      <c r="DO209" s="472"/>
      <c r="DP209" s="472"/>
      <c r="DQ209" s="472"/>
      <c r="DR209" s="472"/>
      <c r="DS209" s="472"/>
      <c r="DT209" s="472"/>
      <c r="DU209" s="472"/>
      <c r="DV209" s="472"/>
      <c r="DW209" s="472"/>
      <c r="DX209" s="472"/>
      <c r="DY209" s="472"/>
      <c r="DZ209" s="472"/>
      <c r="EA209" s="472"/>
      <c r="EB209" s="472"/>
      <c r="EC209" s="472"/>
      <c r="ED209" s="472"/>
      <c r="EE209" s="472"/>
      <c r="EF209" s="472"/>
      <c r="EG209" s="472"/>
      <c r="EH209" s="472"/>
      <c r="EI209" s="472"/>
      <c r="EJ209" s="472"/>
      <c r="EK209" s="472"/>
      <c r="EL209" s="472"/>
      <c r="EM209" s="472"/>
      <c r="EN209" s="472"/>
      <c r="EO209" s="472"/>
      <c r="EP209" s="472"/>
      <c r="EQ209" s="472"/>
      <c r="ER209" s="472"/>
      <c r="ES209" s="472"/>
      <c r="ET209" s="472"/>
      <c r="EU209" s="472"/>
      <c r="EV209" s="472"/>
      <c r="EW209" s="472"/>
      <c r="EX209" s="472"/>
      <c r="EY209" s="472"/>
      <c r="EZ209" s="472"/>
      <c r="FA209" s="472"/>
      <c r="FB209" s="472"/>
      <c r="FC209" s="472"/>
      <c r="FD209" s="472"/>
      <c r="FE209" s="472"/>
      <c r="FF209" s="472"/>
      <c r="FG209" s="472"/>
      <c r="FH209" s="472"/>
      <c r="FI209" s="472"/>
      <c r="FJ209" s="472"/>
      <c r="FK209" s="472"/>
      <c r="FL209" s="472"/>
      <c r="FM209" s="472"/>
      <c r="FN209" s="472"/>
      <c r="FO209" s="472"/>
      <c r="FP209" s="472"/>
      <c r="FQ209" s="472"/>
      <c r="FR209" s="472"/>
      <c r="FS209" s="472"/>
      <c r="FT209" s="472"/>
      <c r="FU209" s="472"/>
      <c r="FV209" s="472"/>
      <c r="FW209" s="472"/>
      <c r="FX209" s="472"/>
      <c r="FY209" s="472"/>
      <c r="FZ209" s="472"/>
      <c r="GA209" s="472"/>
      <c r="GB209" s="472"/>
      <c r="GC209" s="472"/>
      <c r="GD209" s="472"/>
      <c r="GE209" s="472"/>
      <c r="GF209" s="472"/>
      <c r="GG209" s="472"/>
      <c r="GH209" s="472"/>
      <c r="GI209" s="472"/>
      <c r="GJ209" s="472"/>
      <c r="GK209" s="472"/>
      <c r="GL209" s="472"/>
      <c r="GM209" s="472"/>
      <c r="GN209" s="472"/>
      <c r="GO209" s="472"/>
      <c r="GP209" s="472"/>
      <c r="GQ209" s="472"/>
      <c r="GR209" s="472"/>
      <c r="GS209" s="472"/>
      <c r="GT209" s="472"/>
      <c r="GU209" s="472"/>
      <c r="GV209" s="472"/>
      <c r="GW209" s="472"/>
      <c r="GX209" s="472"/>
      <c r="GY209" s="472"/>
      <c r="GZ209" s="472"/>
      <c r="HA209" s="472"/>
      <c r="HB209" s="472"/>
      <c r="HC209" s="472"/>
      <c r="HD209" s="472"/>
      <c r="HE209" s="472"/>
      <c r="HF209" s="472"/>
      <c r="HG209" s="472"/>
      <c r="HH209" s="472"/>
      <c r="HI209" s="472"/>
      <c r="HJ209" s="472"/>
      <c r="HK209" s="472"/>
      <c r="HL209" s="472"/>
      <c r="HM209" s="472"/>
      <c r="HN209" s="472"/>
      <c r="HO209" s="472"/>
      <c r="HP209" s="472"/>
      <c r="HQ209" s="472"/>
      <c r="HR209" s="472"/>
      <c r="HS209" s="472"/>
      <c r="HT209" s="472"/>
      <c r="HU209" s="472"/>
      <c r="HV209" s="472"/>
      <c r="HW209" s="472"/>
      <c r="HX209" s="472"/>
      <c r="HY209" s="472"/>
      <c r="HZ209" s="472"/>
      <c r="IA209" s="472"/>
      <c r="IB209" s="472"/>
      <c r="IC209" s="472"/>
      <c r="ID209" s="472"/>
    </row>
    <row r="210" spans="1:238" ht="78" x14ac:dyDescent="0.3">
      <c r="A210" s="303" t="s">
        <v>1225</v>
      </c>
      <c r="B210" s="613"/>
      <c r="C210" s="613"/>
      <c r="D210" s="613"/>
      <c r="E210" s="294">
        <f t="shared" si="57"/>
        <v>481000</v>
      </c>
      <c r="F210" s="294">
        <v>0</v>
      </c>
      <c r="G210" s="294">
        <v>0</v>
      </c>
      <c r="H210" s="294">
        <v>0</v>
      </c>
      <c r="I210" s="294">
        <v>481000</v>
      </c>
      <c r="J210" s="294">
        <v>0</v>
      </c>
      <c r="K210" s="294">
        <v>0</v>
      </c>
      <c r="L210" s="294">
        <v>0</v>
      </c>
      <c r="M210" s="294">
        <v>0</v>
      </c>
      <c r="N210" s="472"/>
      <c r="O210" s="472"/>
      <c r="P210" s="472"/>
      <c r="Q210" s="472"/>
      <c r="R210" s="472"/>
      <c r="S210" s="472"/>
      <c r="T210" s="472"/>
      <c r="U210" s="472"/>
      <c r="V210" s="472"/>
      <c r="W210" s="472"/>
      <c r="X210" s="472"/>
      <c r="Y210" s="472"/>
      <c r="Z210" s="472"/>
      <c r="AA210" s="472"/>
      <c r="AB210" s="472"/>
      <c r="AC210" s="472"/>
      <c r="AD210" s="472"/>
      <c r="AE210" s="472"/>
      <c r="AF210" s="472"/>
      <c r="AG210" s="472"/>
      <c r="AH210" s="472"/>
      <c r="AI210" s="472"/>
      <c r="AJ210" s="472"/>
      <c r="AK210" s="472"/>
      <c r="AL210" s="472"/>
      <c r="AM210" s="472"/>
      <c r="AN210" s="472"/>
      <c r="AO210" s="472"/>
      <c r="AP210" s="472"/>
      <c r="AQ210" s="472"/>
      <c r="AR210" s="472"/>
      <c r="AS210" s="472"/>
      <c r="AT210" s="472"/>
      <c r="AU210" s="472"/>
      <c r="AV210" s="472"/>
      <c r="AW210" s="472"/>
      <c r="AX210" s="472"/>
      <c r="AY210" s="472"/>
      <c r="AZ210" s="472"/>
      <c r="BA210" s="472"/>
      <c r="BB210" s="472"/>
      <c r="BC210" s="472"/>
      <c r="BD210" s="472"/>
      <c r="BE210" s="472"/>
      <c r="BF210" s="472"/>
      <c r="BG210" s="472"/>
      <c r="BH210" s="472"/>
      <c r="BI210" s="472"/>
      <c r="BJ210" s="472"/>
      <c r="BK210" s="472"/>
      <c r="BL210" s="472"/>
      <c r="BM210" s="472"/>
      <c r="BN210" s="472"/>
      <c r="BO210" s="472"/>
      <c r="BP210" s="472"/>
      <c r="BQ210" s="472"/>
      <c r="BR210" s="472"/>
      <c r="BS210" s="472"/>
      <c r="BT210" s="472"/>
      <c r="BU210" s="472"/>
      <c r="BV210" s="472"/>
      <c r="BW210" s="472"/>
      <c r="BX210" s="472"/>
      <c r="BY210" s="472"/>
      <c r="BZ210" s="472"/>
      <c r="CA210" s="472"/>
      <c r="CB210" s="472"/>
      <c r="CC210" s="472"/>
      <c r="CD210" s="472"/>
      <c r="CE210" s="472"/>
      <c r="CF210" s="472"/>
      <c r="CG210" s="472"/>
      <c r="CH210" s="472"/>
      <c r="CI210" s="472"/>
      <c r="CJ210" s="472"/>
      <c r="CK210" s="472"/>
      <c r="CL210" s="472"/>
      <c r="CM210" s="472"/>
      <c r="CN210" s="472"/>
      <c r="CO210" s="472"/>
      <c r="CP210" s="472"/>
      <c r="CQ210" s="472"/>
      <c r="CR210" s="472"/>
      <c r="CS210" s="472"/>
      <c r="CT210" s="472"/>
      <c r="CU210" s="472"/>
      <c r="CV210" s="472"/>
      <c r="CW210" s="472"/>
      <c r="CX210" s="472"/>
      <c r="CY210" s="472"/>
      <c r="CZ210" s="472"/>
      <c r="DA210" s="472"/>
      <c r="DB210" s="472"/>
      <c r="DC210" s="472"/>
      <c r="DD210" s="472"/>
      <c r="DE210" s="472"/>
      <c r="DF210" s="472"/>
      <c r="DG210" s="472"/>
      <c r="DH210" s="472"/>
      <c r="DI210" s="472"/>
      <c r="DJ210" s="472"/>
      <c r="DK210" s="472"/>
      <c r="DL210" s="472"/>
      <c r="DM210" s="472"/>
      <c r="DN210" s="472"/>
      <c r="DO210" s="472"/>
      <c r="DP210" s="472"/>
      <c r="DQ210" s="472"/>
      <c r="DR210" s="472"/>
      <c r="DS210" s="472"/>
      <c r="DT210" s="472"/>
      <c r="DU210" s="472"/>
      <c r="DV210" s="472"/>
      <c r="DW210" s="472"/>
      <c r="DX210" s="472"/>
      <c r="DY210" s="472"/>
      <c r="DZ210" s="472"/>
      <c r="EA210" s="472"/>
      <c r="EB210" s="472"/>
      <c r="EC210" s="472"/>
      <c r="ED210" s="472"/>
      <c r="EE210" s="472"/>
      <c r="EF210" s="472"/>
      <c r="EG210" s="472"/>
      <c r="EH210" s="472"/>
      <c r="EI210" s="472"/>
      <c r="EJ210" s="472"/>
      <c r="EK210" s="472"/>
      <c r="EL210" s="472"/>
      <c r="EM210" s="472"/>
      <c r="EN210" s="472"/>
      <c r="EO210" s="472"/>
      <c r="EP210" s="472"/>
      <c r="EQ210" s="472"/>
      <c r="ER210" s="472"/>
      <c r="ES210" s="472"/>
      <c r="ET210" s="472"/>
      <c r="EU210" s="472"/>
      <c r="EV210" s="472"/>
      <c r="EW210" s="472"/>
      <c r="EX210" s="472"/>
      <c r="EY210" s="472"/>
      <c r="EZ210" s="472"/>
      <c r="FA210" s="472"/>
      <c r="FB210" s="472"/>
      <c r="FC210" s="472"/>
      <c r="FD210" s="472"/>
      <c r="FE210" s="472"/>
      <c r="FF210" s="472"/>
      <c r="FG210" s="472"/>
      <c r="FH210" s="472"/>
      <c r="FI210" s="472"/>
      <c r="FJ210" s="472"/>
      <c r="FK210" s="472"/>
      <c r="FL210" s="472"/>
      <c r="FM210" s="472"/>
      <c r="FN210" s="472"/>
      <c r="FO210" s="472"/>
      <c r="FP210" s="472"/>
      <c r="FQ210" s="472"/>
      <c r="FR210" s="472"/>
      <c r="FS210" s="472"/>
      <c r="FT210" s="472"/>
      <c r="FU210" s="472"/>
      <c r="FV210" s="472"/>
      <c r="FW210" s="472"/>
      <c r="FX210" s="472"/>
      <c r="FY210" s="472"/>
      <c r="FZ210" s="472"/>
      <c r="GA210" s="472"/>
      <c r="GB210" s="472"/>
      <c r="GC210" s="472"/>
      <c r="GD210" s="472"/>
      <c r="GE210" s="472"/>
      <c r="GF210" s="472"/>
      <c r="GG210" s="472"/>
      <c r="GH210" s="472"/>
      <c r="GI210" s="472"/>
      <c r="GJ210" s="472"/>
      <c r="GK210" s="472"/>
      <c r="GL210" s="472"/>
      <c r="GM210" s="472"/>
      <c r="GN210" s="472"/>
      <c r="GO210" s="472"/>
      <c r="GP210" s="472"/>
      <c r="GQ210" s="472"/>
      <c r="GR210" s="472"/>
      <c r="GS210" s="472"/>
      <c r="GT210" s="472"/>
      <c r="GU210" s="472"/>
      <c r="GV210" s="472"/>
      <c r="GW210" s="472"/>
      <c r="GX210" s="472"/>
      <c r="GY210" s="472"/>
      <c r="GZ210" s="472"/>
      <c r="HA210" s="472"/>
      <c r="HB210" s="472"/>
      <c r="HC210" s="472"/>
      <c r="HD210" s="472"/>
      <c r="HE210" s="472"/>
      <c r="HF210" s="472"/>
      <c r="HG210" s="472"/>
      <c r="HH210" s="472"/>
      <c r="HI210" s="472"/>
      <c r="HJ210" s="472"/>
      <c r="HK210" s="472"/>
      <c r="HL210" s="472"/>
      <c r="HM210" s="472"/>
      <c r="HN210" s="472"/>
      <c r="HO210" s="472"/>
      <c r="HP210" s="472"/>
      <c r="HQ210" s="472"/>
      <c r="HR210" s="472"/>
      <c r="HS210" s="472"/>
      <c r="HT210" s="472"/>
      <c r="HU210" s="472"/>
      <c r="HV210" s="472"/>
      <c r="HW210" s="472"/>
      <c r="HX210" s="472"/>
      <c r="HY210" s="472"/>
      <c r="HZ210" s="472"/>
      <c r="IA210" s="472"/>
      <c r="IB210" s="472"/>
      <c r="IC210" s="472"/>
      <c r="ID210" s="472"/>
    </row>
    <row r="211" spans="1:238" x14ac:dyDescent="0.3">
      <c r="A211" s="397" t="s">
        <v>1224</v>
      </c>
      <c r="B211" s="611"/>
      <c r="C211" s="611"/>
      <c r="D211" s="611"/>
      <c r="E211" s="291">
        <f t="shared" si="57"/>
        <v>350532</v>
      </c>
      <c r="F211" s="291">
        <f>SUM(F212:F214)</f>
        <v>0</v>
      </c>
      <c r="G211" s="291">
        <f t="shared" ref="G211:M211" si="67">SUM(G212:G214)</f>
        <v>0</v>
      </c>
      <c r="H211" s="291">
        <f t="shared" si="67"/>
        <v>350532</v>
      </c>
      <c r="I211" s="291">
        <f t="shared" si="67"/>
        <v>0</v>
      </c>
      <c r="J211" s="291">
        <f t="shared" si="67"/>
        <v>0</v>
      </c>
      <c r="K211" s="291">
        <f t="shared" si="67"/>
        <v>0</v>
      </c>
      <c r="L211" s="291">
        <f t="shared" si="67"/>
        <v>0</v>
      </c>
      <c r="M211" s="291">
        <f t="shared" si="67"/>
        <v>0</v>
      </c>
      <c r="N211" s="472"/>
      <c r="O211" s="472"/>
      <c r="P211" s="472"/>
      <c r="Q211" s="472"/>
      <c r="R211" s="472"/>
      <c r="S211" s="472"/>
      <c r="T211" s="472"/>
      <c r="U211" s="472"/>
      <c r="V211" s="472"/>
      <c r="W211" s="472"/>
      <c r="X211" s="472"/>
      <c r="Y211" s="472"/>
      <c r="Z211" s="472"/>
      <c r="AA211" s="472"/>
      <c r="AB211" s="472"/>
      <c r="AC211" s="472"/>
      <c r="AD211" s="472"/>
      <c r="AE211" s="472"/>
      <c r="AF211" s="472"/>
      <c r="AG211" s="472"/>
      <c r="AH211" s="472"/>
      <c r="AI211" s="472"/>
      <c r="AJ211" s="472"/>
      <c r="AK211" s="472"/>
      <c r="AL211" s="472"/>
      <c r="AM211" s="472"/>
      <c r="AN211" s="472"/>
      <c r="AO211" s="472"/>
      <c r="AP211" s="472"/>
      <c r="AQ211" s="472"/>
      <c r="AR211" s="472"/>
      <c r="AS211" s="472"/>
      <c r="AT211" s="472"/>
      <c r="AU211" s="472"/>
      <c r="AV211" s="472"/>
      <c r="AW211" s="472"/>
      <c r="AX211" s="472"/>
      <c r="AY211" s="472"/>
      <c r="AZ211" s="472"/>
      <c r="BA211" s="472"/>
      <c r="BB211" s="472"/>
      <c r="BC211" s="472"/>
      <c r="BD211" s="472"/>
      <c r="BE211" s="472"/>
      <c r="BF211" s="472"/>
      <c r="BG211" s="472"/>
      <c r="BH211" s="472"/>
      <c r="BI211" s="472"/>
      <c r="BJ211" s="472"/>
      <c r="BK211" s="472"/>
      <c r="BL211" s="472"/>
      <c r="BM211" s="472"/>
      <c r="BN211" s="472"/>
      <c r="BO211" s="472"/>
      <c r="BP211" s="472"/>
      <c r="BQ211" s="472"/>
      <c r="BR211" s="472"/>
      <c r="BS211" s="472"/>
      <c r="BT211" s="472"/>
      <c r="BU211" s="472"/>
      <c r="BV211" s="472"/>
      <c r="BW211" s="472"/>
      <c r="BX211" s="472"/>
      <c r="BY211" s="472"/>
      <c r="BZ211" s="472"/>
      <c r="CA211" s="472"/>
      <c r="CB211" s="472"/>
      <c r="CC211" s="472"/>
      <c r="CD211" s="472"/>
      <c r="CE211" s="472"/>
      <c r="CF211" s="472"/>
      <c r="CG211" s="472"/>
      <c r="CH211" s="472"/>
      <c r="CI211" s="472"/>
      <c r="CJ211" s="472"/>
      <c r="CK211" s="472"/>
      <c r="CL211" s="472"/>
      <c r="CM211" s="472"/>
      <c r="CN211" s="472"/>
      <c r="CO211" s="472"/>
      <c r="CP211" s="472"/>
      <c r="CQ211" s="472"/>
      <c r="CR211" s="472"/>
      <c r="CS211" s="472"/>
      <c r="CT211" s="472"/>
      <c r="CU211" s="472"/>
      <c r="CV211" s="472"/>
      <c r="CW211" s="472"/>
      <c r="CX211" s="472"/>
      <c r="CY211" s="472"/>
      <c r="CZ211" s="472"/>
      <c r="DA211" s="472"/>
      <c r="DB211" s="472"/>
      <c r="DC211" s="472"/>
      <c r="DD211" s="472"/>
      <c r="DE211" s="472"/>
      <c r="DF211" s="472"/>
      <c r="DG211" s="472"/>
      <c r="DH211" s="472"/>
      <c r="DI211" s="472"/>
      <c r="DJ211" s="472"/>
      <c r="DK211" s="472"/>
      <c r="DL211" s="472"/>
      <c r="DM211" s="472"/>
      <c r="DN211" s="472"/>
      <c r="DO211" s="472"/>
      <c r="DP211" s="472"/>
      <c r="DQ211" s="472"/>
      <c r="DR211" s="472"/>
      <c r="DS211" s="472"/>
      <c r="DT211" s="472"/>
      <c r="DU211" s="472"/>
      <c r="DV211" s="472"/>
      <c r="DW211" s="472"/>
      <c r="DX211" s="472"/>
      <c r="DY211" s="472"/>
      <c r="DZ211" s="472"/>
      <c r="EA211" s="472"/>
      <c r="EB211" s="472"/>
      <c r="EC211" s="472"/>
      <c r="ED211" s="472"/>
      <c r="EE211" s="472"/>
      <c r="EF211" s="472"/>
      <c r="EG211" s="472"/>
      <c r="EH211" s="472"/>
      <c r="EI211" s="472"/>
      <c r="EJ211" s="472"/>
      <c r="EK211" s="472"/>
      <c r="EL211" s="472"/>
      <c r="EM211" s="472"/>
      <c r="EN211" s="472"/>
      <c r="EO211" s="472"/>
      <c r="EP211" s="472"/>
      <c r="EQ211" s="472"/>
      <c r="ER211" s="472"/>
      <c r="ES211" s="472"/>
      <c r="ET211" s="472"/>
      <c r="EU211" s="472"/>
      <c r="EV211" s="472"/>
      <c r="EW211" s="472"/>
      <c r="EX211" s="472"/>
      <c r="EY211" s="472"/>
      <c r="EZ211" s="472"/>
      <c r="FA211" s="472"/>
      <c r="FB211" s="472"/>
      <c r="FC211" s="472"/>
      <c r="FD211" s="472"/>
      <c r="FE211" s="472"/>
      <c r="FF211" s="472"/>
      <c r="FG211" s="472"/>
      <c r="FH211" s="472"/>
      <c r="FI211" s="472"/>
      <c r="FJ211" s="472"/>
      <c r="FK211" s="472"/>
      <c r="FL211" s="472"/>
      <c r="FM211" s="472"/>
      <c r="FN211" s="472"/>
      <c r="FO211" s="472"/>
      <c r="FP211" s="472"/>
      <c r="FQ211" s="472"/>
      <c r="FR211" s="472"/>
      <c r="FS211" s="472"/>
      <c r="FT211" s="472"/>
      <c r="FU211" s="472"/>
      <c r="FV211" s="472"/>
      <c r="FW211" s="472"/>
      <c r="FX211" s="472"/>
      <c r="FY211" s="472"/>
      <c r="FZ211" s="472"/>
      <c r="GA211" s="472"/>
      <c r="GB211" s="472"/>
      <c r="GC211" s="472"/>
      <c r="GD211" s="472"/>
      <c r="GE211" s="472"/>
      <c r="GF211" s="472"/>
      <c r="GG211" s="472"/>
      <c r="GH211" s="472"/>
      <c r="GI211" s="472"/>
      <c r="GJ211" s="472"/>
      <c r="GK211" s="472"/>
      <c r="GL211" s="472"/>
      <c r="GM211" s="472"/>
      <c r="GN211" s="472"/>
      <c r="GO211" s="472"/>
      <c r="GP211" s="472"/>
      <c r="GQ211" s="472"/>
      <c r="GR211" s="472"/>
      <c r="GS211" s="472"/>
      <c r="GT211" s="472"/>
      <c r="GU211" s="472"/>
      <c r="GV211" s="472"/>
      <c r="GW211" s="472"/>
      <c r="GX211" s="472"/>
      <c r="GY211" s="472"/>
      <c r="GZ211" s="472"/>
      <c r="HA211" s="472"/>
      <c r="HB211" s="472"/>
      <c r="HC211" s="472"/>
      <c r="HD211" s="472"/>
      <c r="HE211" s="472"/>
      <c r="HF211" s="472"/>
      <c r="HG211" s="472"/>
      <c r="HH211" s="472"/>
      <c r="HI211" s="472"/>
      <c r="HJ211" s="472"/>
      <c r="HK211" s="472"/>
      <c r="HL211" s="472"/>
      <c r="HM211" s="472"/>
      <c r="HN211" s="472"/>
      <c r="HO211" s="472"/>
      <c r="HP211" s="472"/>
      <c r="HQ211" s="472"/>
      <c r="HR211" s="472"/>
      <c r="HS211" s="472"/>
      <c r="HT211" s="472"/>
      <c r="HU211" s="472"/>
      <c r="HV211" s="472"/>
      <c r="HW211" s="472"/>
      <c r="HX211" s="472"/>
      <c r="HY211" s="472"/>
      <c r="HZ211" s="472"/>
      <c r="IA211" s="472"/>
      <c r="IB211" s="472"/>
      <c r="IC211" s="472"/>
      <c r="ID211" s="472"/>
    </row>
    <row r="212" spans="1:238" x14ac:dyDescent="0.3">
      <c r="A212" s="303" t="s">
        <v>1226</v>
      </c>
      <c r="B212" s="613">
        <v>2</v>
      </c>
      <c r="C212" s="613">
        <v>619</v>
      </c>
      <c r="D212" s="613">
        <v>5204</v>
      </c>
      <c r="E212" s="294">
        <f t="shared" si="57"/>
        <v>63216</v>
      </c>
      <c r="F212" s="294">
        <v>0</v>
      </c>
      <c r="G212" s="294">
        <v>0</v>
      </c>
      <c r="H212" s="294">
        <f>60000+3216</f>
        <v>63216</v>
      </c>
      <c r="I212" s="294">
        <v>0</v>
      </c>
      <c r="J212" s="294">
        <v>0</v>
      </c>
      <c r="K212" s="294">
        <v>0</v>
      </c>
      <c r="L212" s="294">
        <v>0</v>
      </c>
      <c r="M212" s="294">
        <v>0</v>
      </c>
      <c r="N212" s="472"/>
      <c r="O212" s="472"/>
      <c r="P212" s="472"/>
      <c r="Q212" s="472"/>
      <c r="R212" s="472"/>
      <c r="S212" s="472"/>
      <c r="T212" s="472"/>
      <c r="U212" s="472"/>
      <c r="V212" s="472"/>
      <c r="W212" s="472"/>
      <c r="X212" s="472"/>
      <c r="Y212" s="472"/>
      <c r="Z212" s="472"/>
      <c r="AA212" s="472"/>
      <c r="AB212" s="472"/>
      <c r="AC212" s="472"/>
      <c r="AD212" s="472"/>
      <c r="AE212" s="472"/>
      <c r="AF212" s="472"/>
      <c r="AG212" s="472"/>
      <c r="AH212" s="472"/>
      <c r="AI212" s="472"/>
      <c r="AJ212" s="472"/>
      <c r="AK212" s="472"/>
      <c r="AL212" s="472"/>
      <c r="AM212" s="472"/>
      <c r="AN212" s="472"/>
      <c r="AO212" s="472"/>
      <c r="AP212" s="472"/>
      <c r="AQ212" s="472"/>
      <c r="AR212" s="472"/>
      <c r="AS212" s="472"/>
      <c r="AT212" s="472"/>
      <c r="AU212" s="472"/>
      <c r="AV212" s="472"/>
      <c r="AW212" s="472"/>
      <c r="AX212" s="472"/>
      <c r="AY212" s="472"/>
      <c r="AZ212" s="472"/>
      <c r="BA212" s="472"/>
      <c r="BB212" s="472"/>
      <c r="BC212" s="472"/>
      <c r="BD212" s="472"/>
      <c r="BE212" s="472"/>
      <c r="BF212" s="472"/>
      <c r="BG212" s="472"/>
      <c r="BH212" s="472"/>
      <c r="BI212" s="472"/>
      <c r="BJ212" s="472"/>
      <c r="BK212" s="472"/>
      <c r="BL212" s="472"/>
      <c r="BM212" s="472"/>
      <c r="BN212" s="472"/>
      <c r="BO212" s="472"/>
      <c r="BP212" s="472"/>
      <c r="BQ212" s="472"/>
      <c r="BR212" s="472"/>
      <c r="BS212" s="472"/>
      <c r="BT212" s="472"/>
      <c r="BU212" s="472"/>
      <c r="BV212" s="472"/>
      <c r="BW212" s="472"/>
      <c r="BX212" s="472"/>
      <c r="BY212" s="472"/>
      <c r="BZ212" s="472"/>
      <c r="CA212" s="472"/>
      <c r="CB212" s="472"/>
      <c r="CC212" s="472"/>
      <c r="CD212" s="472"/>
      <c r="CE212" s="472"/>
      <c r="CF212" s="472"/>
      <c r="CG212" s="472"/>
      <c r="CH212" s="472"/>
      <c r="CI212" s="472"/>
      <c r="CJ212" s="472"/>
      <c r="CK212" s="472"/>
      <c r="CL212" s="472"/>
      <c r="CM212" s="472"/>
      <c r="CN212" s="472"/>
      <c r="CO212" s="472"/>
      <c r="CP212" s="472"/>
      <c r="CQ212" s="472"/>
      <c r="CR212" s="472"/>
      <c r="CS212" s="472"/>
      <c r="CT212" s="472"/>
      <c r="CU212" s="472"/>
      <c r="CV212" s="472"/>
      <c r="CW212" s="472"/>
      <c r="CX212" s="472"/>
      <c r="CY212" s="472"/>
      <c r="CZ212" s="472"/>
      <c r="DA212" s="472"/>
      <c r="DB212" s="472"/>
      <c r="DC212" s="472"/>
      <c r="DD212" s="472"/>
      <c r="DE212" s="472"/>
      <c r="DF212" s="472"/>
      <c r="DG212" s="472"/>
      <c r="DH212" s="472"/>
      <c r="DI212" s="472"/>
      <c r="DJ212" s="472"/>
      <c r="DK212" s="472"/>
      <c r="DL212" s="472"/>
      <c r="DM212" s="472"/>
      <c r="DN212" s="472"/>
      <c r="DO212" s="472"/>
      <c r="DP212" s="472"/>
      <c r="DQ212" s="472"/>
      <c r="DR212" s="472"/>
      <c r="DS212" s="472"/>
      <c r="DT212" s="472"/>
      <c r="DU212" s="472"/>
      <c r="DV212" s="472"/>
      <c r="DW212" s="472"/>
      <c r="DX212" s="472"/>
      <c r="DY212" s="472"/>
      <c r="DZ212" s="472"/>
      <c r="EA212" s="472"/>
      <c r="EB212" s="472"/>
      <c r="EC212" s="472"/>
      <c r="ED212" s="472"/>
      <c r="EE212" s="472"/>
      <c r="EF212" s="472"/>
      <c r="EG212" s="472"/>
      <c r="EH212" s="472"/>
      <c r="EI212" s="472"/>
      <c r="EJ212" s="472"/>
      <c r="EK212" s="472"/>
      <c r="EL212" s="472"/>
      <c r="EM212" s="472"/>
      <c r="EN212" s="472"/>
      <c r="EO212" s="472"/>
      <c r="EP212" s="472"/>
      <c r="EQ212" s="472"/>
      <c r="ER212" s="472"/>
      <c r="ES212" s="472"/>
      <c r="ET212" s="472"/>
      <c r="EU212" s="472"/>
      <c r="EV212" s="472"/>
      <c r="EW212" s="472"/>
      <c r="EX212" s="472"/>
      <c r="EY212" s="472"/>
      <c r="EZ212" s="472"/>
      <c r="FA212" s="472"/>
      <c r="FB212" s="472"/>
      <c r="FC212" s="472"/>
      <c r="FD212" s="472"/>
      <c r="FE212" s="472"/>
      <c r="FF212" s="472"/>
      <c r="FG212" s="472"/>
      <c r="FH212" s="472"/>
      <c r="FI212" s="472"/>
      <c r="FJ212" s="472"/>
      <c r="FK212" s="472"/>
      <c r="FL212" s="472"/>
      <c r="FM212" s="472"/>
      <c r="FN212" s="472"/>
      <c r="FO212" s="472"/>
      <c r="FP212" s="472"/>
      <c r="FQ212" s="472"/>
      <c r="FR212" s="472"/>
      <c r="FS212" s="472"/>
      <c r="FT212" s="472"/>
      <c r="FU212" s="472"/>
      <c r="FV212" s="472"/>
      <c r="FW212" s="472"/>
      <c r="FX212" s="472"/>
      <c r="FY212" s="472"/>
      <c r="FZ212" s="472"/>
      <c r="GA212" s="472"/>
      <c r="GB212" s="472"/>
      <c r="GC212" s="472"/>
      <c r="GD212" s="472"/>
      <c r="GE212" s="472"/>
      <c r="GF212" s="472"/>
      <c r="GG212" s="472"/>
      <c r="GH212" s="472"/>
      <c r="GI212" s="472"/>
      <c r="GJ212" s="472"/>
      <c r="GK212" s="472"/>
      <c r="GL212" s="472"/>
      <c r="GM212" s="472"/>
      <c r="GN212" s="472"/>
      <c r="GO212" s="472"/>
      <c r="GP212" s="472"/>
      <c r="GQ212" s="472"/>
      <c r="GR212" s="472"/>
      <c r="GS212" s="472"/>
      <c r="GT212" s="472"/>
      <c r="GU212" s="472"/>
      <c r="GV212" s="472"/>
      <c r="GW212" s="472"/>
      <c r="GX212" s="472"/>
      <c r="GY212" s="472"/>
      <c r="GZ212" s="472"/>
      <c r="HA212" s="472"/>
      <c r="HB212" s="472"/>
      <c r="HC212" s="472"/>
      <c r="HD212" s="472"/>
      <c r="HE212" s="472"/>
      <c r="HF212" s="472"/>
      <c r="HG212" s="472"/>
      <c r="HH212" s="472"/>
      <c r="HI212" s="472"/>
      <c r="HJ212" s="472"/>
      <c r="HK212" s="472"/>
      <c r="HL212" s="472"/>
      <c r="HM212" s="472"/>
      <c r="HN212" s="472"/>
      <c r="HO212" s="472"/>
      <c r="HP212" s="472"/>
      <c r="HQ212" s="472"/>
      <c r="HR212" s="472"/>
      <c r="HS212" s="472"/>
      <c r="HT212" s="472"/>
      <c r="HU212" s="472"/>
      <c r="HV212" s="472"/>
      <c r="HW212" s="472"/>
      <c r="HX212" s="472"/>
      <c r="HY212" s="472"/>
      <c r="HZ212" s="472"/>
      <c r="IA212" s="472"/>
      <c r="IB212" s="472"/>
      <c r="IC212" s="472"/>
      <c r="ID212" s="472"/>
    </row>
    <row r="213" spans="1:238" ht="31.2" x14ac:dyDescent="0.3">
      <c r="A213" s="303" t="s">
        <v>1488</v>
      </c>
      <c r="B213" s="613">
        <v>2</v>
      </c>
      <c r="C213" s="613">
        <v>623</v>
      </c>
      <c r="D213" s="613">
        <v>5204</v>
      </c>
      <c r="E213" s="294">
        <f t="shared" si="57"/>
        <v>45816</v>
      </c>
      <c r="F213" s="294">
        <v>0</v>
      </c>
      <c r="G213" s="294">
        <v>0</v>
      </c>
      <c r="H213" s="294">
        <v>45816</v>
      </c>
      <c r="I213" s="294">
        <v>0</v>
      </c>
      <c r="J213" s="294">
        <v>0</v>
      </c>
      <c r="K213" s="294">
        <v>0</v>
      </c>
      <c r="L213" s="294">
        <v>0</v>
      </c>
      <c r="M213" s="294">
        <v>0</v>
      </c>
      <c r="N213" s="472"/>
      <c r="O213" s="472"/>
      <c r="P213" s="472"/>
      <c r="Q213" s="472"/>
      <c r="R213" s="472"/>
      <c r="S213" s="472"/>
      <c r="T213" s="472"/>
      <c r="U213" s="472"/>
      <c r="V213" s="472"/>
      <c r="W213" s="472"/>
      <c r="X213" s="472"/>
      <c r="Y213" s="472"/>
      <c r="Z213" s="472"/>
      <c r="AA213" s="472"/>
      <c r="AB213" s="472"/>
      <c r="AC213" s="472"/>
      <c r="AD213" s="472"/>
      <c r="AE213" s="472"/>
      <c r="AF213" s="472"/>
      <c r="AG213" s="472"/>
      <c r="AH213" s="472"/>
      <c r="AI213" s="472"/>
      <c r="AJ213" s="472"/>
      <c r="AK213" s="472"/>
      <c r="AL213" s="472"/>
      <c r="AM213" s="472"/>
      <c r="AN213" s="472"/>
      <c r="AO213" s="472"/>
      <c r="AP213" s="472"/>
      <c r="AQ213" s="472"/>
      <c r="AR213" s="472"/>
      <c r="AS213" s="472"/>
      <c r="AT213" s="472"/>
      <c r="AU213" s="472"/>
      <c r="AV213" s="472"/>
      <c r="AW213" s="472"/>
      <c r="AX213" s="472"/>
      <c r="AY213" s="472"/>
      <c r="AZ213" s="472"/>
      <c r="BA213" s="472"/>
      <c r="BB213" s="472"/>
      <c r="BC213" s="472"/>
      <c r="BD213" s="472"/>
      <c r="BE213" s="472"/>
      <c r="BF213" s="472"/>
      <c r="BG213" s="472"/>
      <c r="BH213" s="472"/>
      <c r="BI213" s="472"/>
      <c r="BJ213" s="472"/>
      <c r="BK213" s="472"/>
      <c r="BL213" s="472"/>
      <c r="BM213" s="472"/>
      <c r="BN213" s="472"/>
      <c r="BO213" s="472"/>
      <c r="BP213" s="472"/>
      <c r="BQ213" s="472"/>
      <c r="BR213" s="472"/>
      <c r="BS213" s="472"/>
      <c r="BT213" s="472"/>
      <c r="BU213" s="472"/>
      <c r="BV213" s="472"/>
      <c r="BW213" s="472"/>
      <c r="BX213" s="472"/>
      <c r="BY213" s="472"/>
      <c r="BZ213" s="472"/>
      <c r="CA213" s="472"/>
      <c r="CB213" s="472"/>
      <c r="CC213" s="472"/>
      <c r="CD213" s="472"/>
      <c r="CE213" s="472"/>
      <c r="CF213" s="472"/>
      <c r="CG213" s="472"/>
      <c r="CH213" s="472"/>
      <c r="CI213" s="472"/>
      <c r="CJ213" s="472"/>
      <c r="CK213" s="472"/>
      <c r="CL213" s="472"/>
      <c r="CM213" s="472"/>
      <c r="CN213" s="472"/>
      <c r="CO213" s="472"/>
      <c r="CP213" s="472"/>
      <c r="CQ213" s="472"/>
      <c r="CR213" s="472"/>
      <c r="CS213" s="472"/>
      <c r="CT213" s="472"/>
      <c r="CU213" s="472"/>
      <c r="CV213" s="472"/>
      <c r="CW213" s="472"/>
      <c r="CX213" s="472"/>
      <c r="CY213" s="472"/>
      <c r="CZ213" s="472"/>
      <c r="DA213" s="472"/>
      <c r="DB213" s="472"/>
      <c r="DC213" s="472"/>
      <c r="DD213" s="472"/>
      <c r="DE213" s="472"/>
      <c r="DF213" s="472"/>
      <c r="DG213" s="472"/>
      <c r="DH213" s="472"/>
      <c r="DI213" s="472"/>
      <c r="DJ213" s="472"/>
      <c r="DK213" s="472"/>
      <c r="DL213" s="472"/>
      <c r="DM213" s="472"/>
      <c r="DN213" s="472"/>
      <c r="DO213" s="472"/>
      <c r="DP213" s="472"/>
      <c r="DQ213" s="472"/>
      <c r="DR213" s="472"/>
      <c r="DS213" s="472"/>
      <c r="DT213" s="472"/>
      <c r="DU213" s="472"/>
      <c r="DV213" s="472"/>
      <c r="DW213" s="472"/>
      <c r="DX213" s="472"/>
      <c r="DY213" s="472"/>
      <c r="DZ213" s="472"/>
      <c r="EA213" s="472"/>
      <c r="EB213" s="472"/>
      <c r="EC213" s="472"/>
      <c r="ED213" s="472"/>
      <c r="EE213" s="472"/>
      <c r="EF213" s="472"/>
      <c r="EG213" s="472"/>
      <c r="EH213" s="472"/>
      <c r="EI213" s="472"/>
      <c r="EJ213" s="472"/>
      <c r="EK213" s="472"/>
      <c r="EL213" s="472"/>
      <c r="EM213" s="472"/>
      <c r="EN213" s="472"/>
      <c r="EO213" s="472"/>
      <c r="EP213" s="472"/>
      <c r="EQ213" s="472"/>
      <c r="ER213" s="472"/>
      <c r="ES213" s="472"/>
      <c r="ET213" s="472"/>
      <c r="EU213" s="472"/>
      <c r="EV213" s="472"/>
      <c r="EW213" s="472"/>
      <c r="EX213" s="472"/>
      <c r="EY213" s="472"/>
      <c r="EZ213" s="472"/>
      <c r="FA213" s="472"/>
      <c r="FB213" s="472"/>
      <c r="FC213" s="472"/>
      <c r="FD213" s="472"/>
      <c r="FE213" s="472"/>
      <c r="FF213" s="472"/>
      <c r="FG213" s="472"/>
      <c r="FH213" s="472"/>
      <c r="FI213" s="472"/>
      <c r="FJ213" s="472"/>
      <c r="FK213" s="472"/>
      <c r="FL213" s="472"/>
      <c r="FM213" s="472"/>
      <c r="FN213" s="472"/>
      <c r="FO213" s="472"/>
      <c r="FP213" s="472"/>
      <c r="FQ213" s="472"/>
      <c r="FR213" s="472"/>
      <c r="FS213" s="472"/>
      <c r="FT213" s="472"/>
      <c r="FU213" s="472"/>
      <c r="FV213" s="472"/>
      <c r="FW213" s="472"/>
      <c r="FX213" s="472"/>
      <c r="FY213" s="472"/>
      <c r="FZ213" s="472"/>
      <c r="GA213" s="472"/>
      <c r="GB213" s="472"/>
      <c r="GC213" s="472"/>
      <c r="GD213" s="472"/>
      <c r="GE213" s="472"/>
      <c r="GF213" s="472"/>
      <c r="GG213" s="472"/>
      <c r="GH213" s="472"/>
      <c r="GI213" s="472"/>
      <c r="GJ213" s="472"/>
      <c r="GK213" s="472"/>
      <c r="GL213" s="472"/>
      <c r="GM213" s="472"/>
      <c r="GN213" s="472"/>
      <c r="GO213" s="472"/>
      <c r="GP213" s="472"/>
      <c r="GQ213" s="472"/>
      <c r="GR213" s="472"/>
      <c r="GS213" s="472"/>
      <c r="GT213" s="472"/>
      <c r="GU213" s="472"/>
      <c r="GV213" s="472"/>
      <c r="GW213" s="472"/>
      <c r="GX213" s="472"/>
      <c r="GY213" s="472"/>
      <c r="GZ213" s="472"/>
      <c r="HA213" s="472"/>
      <c r="HB213" s="472"/>
      <c r="HC213" s="472"/>
      <c r="HD213" s="472"/>
      <c r="HE213" s="472"/>
      <c r="HF213" s="472"/>
      <c r="HG213" s="472"/>
      <c r="HH213" s="472"/>
      <c r="HI213" s="472"/>
      <c r="HJ213" s="472"/>
      <c r="HK213" s="472"/>
      <c r="HL213" s="472"/>
      <c r="HM213" s="472"/>
      <c r="HN213" s="472"/>
      <c r="HO213" s="472"/>
      <c r="HP213" s="472"/>
      <c r="HQ213" s="472"/>
      <c r="HR213" s="472"/>
      <c r="HS213" s="472"/>
      <c r="HT213" s="472"/>
      <c r="HU213" s="472"/>
      <c r="HV213" s="472"/>
      <c r="HW213" s="472"/>
      <c r="HX213" s="472"/>
      <c r="HY213" s="472"/>
      <c r="HZ213" s="472"/>
      <c r="IA213" s="472"/>
      <c r="IB213" s="472"/>
      <c r="IC213" s="472"/>
      <c r="ID213" s="472"/>
    </row>
    <row r="214" spans="1:238" ht="46.8" x14ac:dyDescent="0.3">
      <c r="A214" s="303" t="s">
        <v>1489</v>
      </c>
      <c r="B214" s="613">
        <v>2</v>
      </c>
      <c r="C214" s="613">
        <v>623</v>
      </c>
      <c r="D214" s="613">
        <v>5204</v>
      </c>
      <c r="E214" s="294">
        <f t="shared" si="57"/>
        <v>241500</v>
      </c>
      <c r="F214" s="294">
        <v>0</v>
      </c>
      <c r="G214" s="294">
        <v>0</v>
      </c>
      <c r="H214" s="294">
        <v>241500</v>
      </c>
      <c r="I214" s="294">
        <v>0</v>
      </c>
      <c r="J214" s="294">
        <v>0</v>
      </c>
      <c r="K214" s="294">
        <v>0</v>
      </c>
      <c r="L214" s="294">
        <v>0</v>
      </c>
      <c r="M214" s="294">
        <v>0</v>
      </c>
      <c r="N214" s="472"/>
      <c r="O214" s="472"/>
      <c r="P214" s="472"/>
      <c r="Q214" s="472"/>
      <c r="R214" s="472"/>
      <c r="S214" s="472"/>
      <c r="T214" s="472"/>
      <c r="U214" s="472"/>
      <c r="V214" s="472"/>
      <c r="W214" s="472"/>
      <c r="X214" s="472"/>
      <c r="Y214" s="472"/>
      <c r="Z214" s="472"/>
      <c r="AA214" s="472"/>
      <c r="AB214" s="472"/>
      <c r="AC214" s="472"/>
      <c r="AD214" s="472"/>
      <c r="AE214" s="472"/>
      <c r="AF214" s="472"/>
      <c r="AG214" s="472"/>
      <c r="AH214" s="472"/>
      <c r="AI214" s="472"/>
      <c r="AJ214" s="472"/>
      <c r="AK214" s="472"/>
      <c r="AL214" s="472"/>
      <c r="AM214" s="472"/>
      <c r="AN214" s="472"/>
      <c r="AO214" s="472"/>
      <c r="AP214" s="472"/>
      <c r="AQ214" s="472"/>
      <c r="AR214" s="472"/>
      <c r="AS214" s="472"/>
      <c r="AT214" s="472"/>
      <c r="AU214" s="472"/>
      <c r="AV214" s="472"/>
      <c r="AW214" s="472"/>
      <c r="AX214" s="472"/>
      <c r="AY214" s="472"/>
      <c r="AZ214" s="472"/>
      <c r="BA214" s="472"/>
      <c r="BB214" s="472"/>
      <c r="BC214" s="472"/>
      <c r="BD214" s="472"/>
      <c r="BE214" s="472"/>
      <c r="BF214" s="472"/>
      <c r="BG214" s="472"/>
      <c r="BH214" s="472"/>
      <c r="BI214" s="472"/>
      <c r="BJ214" s="472"/>
      <c r="BK214" s="472"/>
      <c r="BL214" s="472"/>
      <c r="BM214" s="472"/>
      <c r="BN214" s="472"/>
      <c r="BO214" s="472"/>
      <c r="BP214" s="472"/>
      <c r="BQ214" s="472"/>
      <c r="BR214" s="472"/>
      <c r="BS214" s="472"/>
      <c r="BT214" s="472"/>
      <c r="BU214" s="472"/>
      <c r="BV214" s="472"/>
      <c r="BW214" s="472"/>
      <c r="BX214" s="472"/>
      <c r="BY214" s="472"/>
      <c r="BZ214" s="472"/>
      <c r="CA214" s="472"/>
      <c r="CB214" s="472"/>
      <c r="CC214" s="472"/>
      <c r="CD214" s="472"/>
      <c r="CE214" s="472"/>
      <c r="CF214" s="472"/>
      <c r="CG214" s="472"/>
      <c r="CH214" s="472"/>
      <c r="CI214" s="472"/>
      <c r="CJ214" s="472"/>
      <c r="CK214" s="472"/>
      <c r="CL214" s="472"/>
      <c r="CM214" s="472"/>
      <c r="CN214" s="472"/>
      <c r="CO214" s="472"/>
      <c r="CP214" s="472"/>
      <c r="CQ214" s="472"/>
      <c r="CR214" s="472"/>
      <c r="CS214" s="472"/>
      <c r="CT214" s="472"/>
      <c r="CU214" s="472"/>
      <c r="CV214" s="472"/>
      <c r="CW214" s="472"/>
      <c r="CX214" s="472"/>
      <c r="CY214" s="472"/>
      <c r="CZ214" s="472"/>
      <c r="DA214" s="472"/>
      <c r="DB214" s="472"/>
      <c r="DC214" s="472"/>
      <c r="DD214" s="472"/>
      <c r="DE214" s="472"/>
      <c r="DF214" s="472"/>
      <c r="DG214" s="472"/>
      <c r="DH214" s="472"/>
      <c r="DI214" s="472"/>
      <c r="DJ214" s="472"/>
      <c r="DK214" s="472"/>
      <c r="DL214" s="472"/>
      <c r="DM214" s="472"/>
      <c r="DN214" s="472"/>
      <c r="DO214" s="472"/>
      <c r="DP214" s="472"/>
      <c r="DQ214" s="472"/>
      <c r="DR214" s="472"/>
      <c r="DS214" s="472"/>
      <c r="DT214" s="472"/>
      <c r="DU214" s="472"/>
      <c r="DV214" s="472"/>
      <c r="DW214" s="472"/>
      <c r="DX214" s="472"/>
      <c r="DY214" s="472"/>
      <c r="DZ214" s="472"/>
      <c r="EA214" s="472"/>
      <c r="EB214" s="472"/>
      <c r="EC214" s="472"/>
      <c r="ED214" s="472"/>
      <c r="EE214" s="472"/>
      <c r="EF214" s="472"/>
      <c r="EG214" s="472"/>
      <c r="EH214" s="472"/>
      <c r="EI214" s="472"/>
      <c r="EJ214" s="472"/>
      <c r="EK214" s="472"/>
      <c r="EL214" s="472"/>
      <c r="EM214" s="472"/>
      <c r="EN214" s="472"/>
      <c r="EO214" s="472"/>
      <c r="EP214" s="472"/>
      <c r="EQ214" s="472"/>
      <c r="ER214" s="472"/>
      <c r="ES214" s="472"/>
      <c r="ET214" s="472"/>
      <c r="EU214" s="472"/>
      <c r="EV214" s="472"/>
      <c r="EW214" s="472"/>
      <c r="EX214" s="472"/>
      <c r="EY214" s="472"/>
      <c r="EZ214" s="472"/>
      <c r="FA214" s="472"/>
      <c r="FB214" s="472"/>
      <c r="FC214" s="472"/>
      <c r="FD214" s="472"/>
      <c r="FE214" s="472"/>
      <c r="FF214" s="472"/>
      <c r="FG214" s="472"/>
      <c r="FH214" s="472"/>
      <c r="FI214" s="472"/>
      <c r="FJ214" s="472"/>
      <c r="FK214" s="472"/>
      <c r="FL214" s="472"/>
      <c r="FM214" s="472"/>
      <c r="FN214" s="472"/>
      <c r="FO214" s="472"/>
      <c r="FP214" s="472"/>
      <c r="FQ214" s="472"/>
      <c r="FR214" s="472"/>
      <c r="FS214" s="472"/>
      <c r="FT214" s="472"/>
      <c r="FU214" s="472"/>
      <c r="FV214" s="472"/>
      <c r="FW214" s="472"/>
      <c r="FX214" s="472"/>
      <c r="FY214" s="472"/>
      <c r="FZ214" s="472"/>
      <c r="GA214" s="472"/>
      <c r="GB214" s="472"/>
      <c r="GC214" s="472"/>
      <c r="GD214" s="472"/>
      <c r="GE214" s="472"/>
      <c r="GF214" s="472"/>
      <c r="GG214" s="472"/>
      <c r="GH214" s="472"/>
      <c r="GI214" s="472"/>
      <c r="GJ214" s="472"/>
      <c r="GK214" s="472"/>
      <c r="GL214" s="472"/>
      <c r="GM214" s="472"/>
      <c r="GN214" s="472"/>
      <c r="GO214" s="472"/>
      <c r="GP214" s="472"/>
      <c r="GQ214" s="472"/>
      <c r="GR214" s="472"/>
      <c r="GS214" s="472"/>
      <c r="GT214" s="472"/>
      <c r="GU214" s="472"/>
      <c r="GV214" s="472"/>
      <c r="GW214" s="472"/>
      <c r="GX214" s="472"/>
      <c r="GY214" s="472"/>
      <c r="GZ214" s="472"/>
      <c r="HA214" s="472"/>
      <c r="HB214" s="472"/>
      <c r="HC214" s="472"/>
      <c r="HD214" s="472"/>
      <c r="HE214" s="472"/>
      <c r="HF214" s="472"/>
      <c r="HG214" s="472"/>
      <c r="HH214" s="472"/>
      <c r="HI214" s="472"/>
      <c r="HJ214" s="472"/>
      <c r="HK214" s="472"/>
      <c r="HL214" s="472"/>
      <c r="HM214" s="472"/>
      <c r="HN214" s="472"/>
      <c r="HO214" s="472"/>
      <c r="HP214" s="472"/>
      <c r="HQ214" s="472"/>
      <c r="HR214" s="472"/>
      <c r="HS214" s="472"/>
      <c r="HT214" s="472"/>
      <c r="HU214" s="472"/>
      <c r="HV214" s="472"/>
      <c r="HW214" s="472"/>
      <c r="HX214" s="472"/>
      <c r="HY214" s="472"/>
      <c r="HZ214" s="472"/>
      <c r="IA214" s="472"/>
      <c r="IB214" s="472"/>
      <c r="IC214" s="472"/>
      <c r="ID214" s="472"/>
    </row>
    <row r="215" spans="1:238" x14ac:dyDescent="0.3">
      <c r="A215" s="397" t="s">
        <v>1216</v>
      </c>
      <c r="B215" s="611"/>
      <c r="C215" s="611"/>
      <c r="D215" s="611"/>
      <c r="E215" s="291">
        <f t="shared" si="57"/>
        <v>56392</v>
      </c>
      <c r="F215" s="291">
        <f>SUM(F216:F220)</f>
        <v>0</v>
      </c>
      <c r="G215" s="291">
        <f t="shared" ref="G215:M215" si="68">SUM(G216:G220)</f>
        <v>0</v>
      </c>
      <c r="H215" s="291">
        <f t="shared" si="68"/>
        <v>56392</v>
      </c>
      <c r="I215" s="291">
        <f t="shared" si="68"/>
        <v>0</v>
      </c>
      <c r="J215" s="291">
        <f t="shared" si="68"/>
        <v>0</v>
      </c>
      <c r="K215" s="291">
        <f t="shared" si="68"/>
        <v>0</v>
      </c>
      <c r="L215" s="291">
        <f t="shared" si="68"/>
        <v>0</v>
      </c>
      <c r="M215" s="291">
        <f t="shared" si="68"/>
        <v>0</v>
      </c>
      <c r="N215" s="472"/>
      <c r="O215" s="472"/>
      <c r="P215" s="472"/>
      <c r="Q215" s="472"/>
      <c r="R215" s="472"/>
      <c r="S215" s="472"/>
      <c r="T215" s="472"/>
      <c r="U215" s="472"/>
      <c r="V215" s="472"/>
      <c r="W215" s="472"/>
      <c r="X215" s="472"/>
      <c r="Y215" s="472"/>
      <c r="Z215" s="472"/>
      <c r="AA215" s="472"/>
      <c r="AB215" s="472"/>
      <c r="AC215" s="472"/>
      <c r="AD215" s="472"/>
      <c r="AE215" s="472"/>
      <c r="AF215" s="472"/>
      <c r="AG215" s="472"/>
      <c r="AH215" s="472"/>
      <c r="AI215" s="472"/>
      <c r="AJ215" s="472"/>
      <c r="AK215" s="472"/>
      <c r="AL215" s="472"/>
      <c r="AM215" s="472"/>
      <c r="AN215" s="472"/>
      <c r="AO215" s="472"/>
      <c r="AP215" s="472"/>
      <c r="AQ215" s="472"/>
      <c r="AR215" s="472"/>
      <c r="AS215" s="472"/>
      <c r="AT215" s="472"/>
      <c r="AU215" s="472"/>
      <c r="AV215" s="472"/>
      <c r="AW215" s="472"/>
      <c r="AX215" s="472"/>
      <c r="AY215" s="472"/>
      <c r="AZ215" s="472"/>
      <c r="BA215" s="472"/>
      <c r="BB215" s="472"/>
      <c r="BC215" s="472"/>
      <c r="BD215" s="472"/>
      <c r="BE215" s="472"/>
      <c r="BF215" s="472"/>
      <c r="BG215" s="472"/>
      <c r="BH215" s="472"/>
      <c r="BI215" s="472"/>
      <c r="BJ215" s="472"/>
      <c r="BK215" s="472"/>
      <c r="BL215" s="472"/>
      <c r="BM215" s="472"/>
      <c r="BN215" s="472"/>
      <c r="BO215" s="472"/>
      <c r="BP215" s="472"/>
      <c r="BQ215" s="472"/>
      <c r="BR215" s="472"/>
      <c r="BS215" s="472"/>
      <c r="BT215" s="472"/>
      <c r="BU215" s="472"/>
      <c r="BV215" s="472"/>
      <c r="BW215" s="472"/>
      <c r="BX215" s="472"/>
      <c r="BY215" s="472"/>
      <c r="BZ215" s="472"/>
      <c r="CA215" s="472"/>
      <c r="CB215" s="472"/>
      <c r="CC215" s="472"/>
      <c r="CD215" s="472"/>
      <c r="CE215" s="472"/>
      <c r="CF215" s="472"/>
      <c r="CG215" s="472"/>
      <c r="CH215" s="472"/>
      <c r="CI215" s="472"/>
      <c r="CJ215" s="472"/>
      <c r="CK215" s="472"/>
      <c r="CL215" s="472"/>
      <c r="CM215" s="472"/>
      <c r="CN215" s="472"/>
      <c r="CO215" s="472"/>
      <c r="CP215" s="472"/>
      <c r="CQ215" s="472"/>
      <c r="CR215" s="472"/>
      <c r="CS215" s="472"/>
      <c r="CT215" s="472"/>
      <c r="CU215" s="472"/>
      <c r="CV215" s="472"/>
      <c r="CW215" s="472"/>
      <c r="CX215" s="472"/>
      <c r="CY215" s="472"/>
      <c r="CZ215" s="472"/>
      <c r="DA215" s="472"/>
      <c r="DB215" s="472"/>
      <c r="DC215" s="472"/>
      <c r="DD215" s="472"/>
      <c r="DE215" s="472"/>
      <c r="DF215" s="472"/>
      <c r="DG215" s="472"/>
      <c r="DH215" s="472"/>
      <c r="DI215" s="472"/>
      <c r="DJ215" s="472"/>
      <c r="DK215" s="472"/>
      <c r="DL215" s="472"/>
      <c r="DM215" s="472"/>
      <c r="DN215" s="472"/>
      <c r="DO215" s="472"/>
      <c r="DP215" s="472"/>
      <c r="DQ215" s="472"/>
      <c r="DR215" s="472"/>
      <c r="DS215" s="472"/>
      <c r="DT215" s="472"/>
      <c r="DU215" s="472"/>
      <c r="DV215" s="472"/>
      <c r="DW215" s="472"/>
      <c r="DX215" s="472"/>
      <c r="DY215" s="472"/>
      <c r="DZ215" s="472"/>
      <c r="EA215" s="472"/>
      <c r="EB215" s="472"/>
      <c r="EC215" s="472"/>
      <c r="ED215" s="472"/>
      <c r="EE215" s="472"/>
      <c r="EF215" s="472"/>
      <c r="EG215" s="472"/>
      <c r="EH215" s="472"/>
      <c r="EI215" s="472"/>
      <c r="EJ215" s="472"/>
      <c r="EK215" s="472"/>
      <c r="EL215" s="472"/>
      <c r="EM215" s="472"/>
      <c r="EN215" s="472"/>
      <c r="EO215" s="472"/>
      <c r="EP215" s="472"/>
      <c r="EQ215" s="472"/>
      <c r="ER215" s="472"/>
      <c r="ES215" s="472"/>
      <c r="ET215" s="472"/>
      <c r="EU215" s="472"/>
      <c r="EV215" s="472"/>
      <c r="EW215" s="472"/>
      <c r="EX215" s="472"/>
      <c r="EY215" s="472"/>
      <c r="EZ215" s="472"/>
      <c r="FA215" s="472"/>
      <c r="FB215" s="472"/>
      <c r="FC215" s="472"/>
      <c r="FD215" s="472"/>
      <c r="FE215" s="472"/>
      <c r="FF215" s="472"/>
      <c r="FG215" s="472"/>
      <c r="FH215" s="472"/>
      <c r="FI215" s="472"/>
      <c r="FJ215" s="472"/>
      <c r="FK215" s="472"/>
      <c r="FL215" s="472"/>
      <c r="FM215" s="472"/>
      <c r="FN215" s="472"/>
      <c r="FO215" s="472"/>
      <c r="FP215" s="472"/>
      <c r="FQ215" s="472"/>
      <c r="FR215" s="472"/>
      <c r="FS215" s="472"/>
      <c r="FT215" s="472"/>
      <c r="FU215" s="472"/>
      <c r="FV215" s="472"/>
      <c r="FW215" s="472"/>
      <c r="FX215" s="472"/>
      <c r="FY215" s="472"/>
      <c r="FZ215" s="472"/>
      <c r="GA215" s="472"/>
      <c r="GB215" s="472"/>
      <c r="GC215" s="472"/>
      <c r="GD215" s="472"/>
      <c r="GE215" s="472"/>
      <c r="GF215" s="472"/>
      <c r="GG215" s="472"/>
      <c r="GH215" s="472"/>
      <c r="GI215" s="472"/>
      <c r="GJ215" s="472"/>
      <c r="GK215" s="472"/>
      <c r="GL215" s="472"/>
      <c r="GM215" s="472"/>
      <c r="GN215" s="472"/>
      <c r="GO215" s="472"/>
      <c r="GP215" s="472"/>
      <c r="GQ215" s="472"/>
      <c r="GR215" s="472"/>
      <c r="GS215" s="472"/>
      <c r="GT215" s="472"/>
      <c r="GU215" s="472"/>
      <c r="GV215" s="472"/>
      <c r="GW215" s="472"/>
      <c r="GX215" s="472"/>
      <c r="GY215" s="472"/>
      <c r="GZ215" s="472"/>
      <c r="HA215" s="472"/>
      <c r="HB215" s="472"/>
      <c r="HC215" s="472"/>
      <c r="HD215" s="472"/>
      <c r="HE215" s="472"/>
      <c r="HF215" s="472"/>
      <c r="HG215" s="472"/>
      <c r="HH215" s="472"/>
      <c r="HI215" s="472"/>
      <c r="HJ215" s="472"/>
      <c r="HK215" s="472"/>
      <c r="HL215" s="472"/>
      <c r="HM215" s="472"/>
      <c r="HN215" s="472"/>
      <c r="HO215" s="472"/>
      <c r="HP215" s="472"/>
      <c r="HQ215" s="472"/>
      <c r="HR215" s="472"/>
      <c r="HS215" s="472"/>
      <c r="HT215" s="472"/>
      <c r="HU215" s="472"/>
      <c r="HV215" s="472"/>
      <c r="HW215" s="472"/>
      <c r="HX215" s="472"/>
      <c r="HY215" s="472"/>
      <c r="HZ215" s="472"/>
      <c r="IA215" s="472"/>
      <c r="IB215" s="472"/>
      <c r="IC215" s="472"/>
      <c r="ID215" s="472"/>
    </row>
    <row r="216" spans="1:238" ht="31.2" x14ac:dyDescent="0.3">
      <c r="A216" s="303" t="s">
        <v>1227</v>
      </c>
      <c r="B216" s="613">
        <v>2</v>
      </c>
      <c r="C216" s="613">
        <v>622</v>
      </c>
      <c r="D216" s="613">
        <v>5205</v>
      </c>
      <c r="E216" s="294">
        <f t="shared" si="57"/>
        <v>6833</v>
      </c>
      <c r="F216" s="294">
        <v>0</v>
      </c>
      <c r="G216" s="294">
        <v>0</v>
      </c>
      <c r="H216" s="294">
        <v>6833</v>
      </c>
      <c r="I216" s="294">
        <v>0</v>
      </c>
      <c r="J216" s="294">
        <v>0</v>
      </c>
      <c r="K216" s="294">
        <v>0</v>
      </c>
      <c r="L216" s="294">
        <v>0</v>
      </c>
      <c r="M216" s="294">
        <v>0</v>
      </c>
      <c r="N216" s="472"/>
      <c r="O216" s="472"/>
      <c r="P216" s="472"/>
      <c r="Q216" s="472"/>
      <c r="R216" s="472"/>
      <c r="S216" s="472"/>
      <c r="T216" s="472"/>
      <c r="U216" s="472"/>
      <c r="V216" s="472"/>
      <c r="W216" s="472"/>
      <c r="X216" s="472"/>
      <c r="Y216" s="472"/>
      <c r="Z216" s="472"/>
      <c r="AA216" s="472"/>
      <c r="AB216" s="472"/>
      <c r="AC216" s="472"/>
      <c r="AD216" s="472"/>
      <c r="AE216" s="472"/>
      <c r="AF216" s="472"/>
      <c r="AG216" s="472"/>
      <c r="AH216" s="472"/>
      <c r="AI216" s="472"/>
      <c r="AJ216" s="472"/>
      <c r="AK216" s="472"/>
      <c r="AL216" s="472"/>
      <c r="AM216" s="472"/>
      <c r="AN216" s="472"/>
      <c r="AO216" s="472"/>
      <c r="AP216" s="472"/>
      <c r="AQ216" s="472"/>
      <c r="AR216" s="472"/>
      <c r="AS216" s="472"/>
      <c r="AT216" s="472"/>
      <c r="AU216" s="472"/>
      <c r="AV216" s="472"/>
      <c r="AW216" s="472"/>
      <c r="AX216" s="472"/>
      <c r="AY216" s="472"/>
      <c r="AZ216" s="472"/>
      <c r="BA216" s="472"/>
      <c r="BB216" s="472"/>
      <c r="BC216" s="472"/>
      <c r="BD216" s="472"/>
      <c r="BE216" s="472"/>
      <c r="BF216" s="472"/>
      <c r="BG216" s="472"/>
      <c r="BH216" s="472"/>
      <c r="BI216" s="472"/>
      <c r="BJ216" s="472"/>
      <c r="BK216" s="472"/>
      <c r="BL216" s="472"/>
      <c r="BM216" s="472"/>
      <c r="BN216" s="472"/>
      <c r="BO216" s="472"/>
      <c r="BP216" s="472"/>
      <c r="BQ216" s="472"/>
      <c r="BR216" s="472"/>
      <c r="BS216" s="472"/>
      <c r="BT216" s="472"/>
      <c r="BU216" s="472"/>
      <c r="BV216" s="472"/>
      <c r="BW216" s="472"/>
      <c r="BX216" s="472"/>
      <c r="BY216" s="472"/>
      <c r="BZ216" s="472"/>
      <c r="CA216" s="472"/>
      <c r="CB216" s="472"/>
      <c r="CC216" s="472"/>
      <c r="CD216" s="472"/>
      <c r="CE216" s="472"/>
      <c r="CF216" s="472"/>
      <c r="CG216" s="472"/>
      <c r="CH216" s="472"/>
      <c r="CI216" s="472"/>
      <c r="CJ216" s="472"/>
      <c r="CK216" s="472"/>
      <c r="CL216" s="472"/>
      <c r="CM216" s="472"/>
      <c r="CN216" s="472"/>
      <c r="CO216" s="472"/>
      <c r="CP216" s="472"/>
      <c r="CQ216" s="472"/>
      <c r="CR216" s="472"/>
      <c r="CS216" s="472"/>
      <c r="CT216" s="472"/>
      <c r="CU216" s="472"/>
      <c r="CV216" s="472"/>
      <c r="CW216" s="472"/>
      <c r="CX216" s="472"/>
      <c r="CY216" s="472"/>
      <c r="CZ216" s="472"/>
      <c r="DA216" s="472"/>
      <c r="DB216" s="472"/>
      <c r="DC216" s="472"/>
      <c r="DD216" s="472"/>
      <c r="DE216" s="472"/>
      <c r="DF216" s="472"/>
      <c r="DG216" s="472"/>
      <c r="DH216" s="472"/>
      <c r="DI216" s="472"/>
      <c r="DJ216" s="472"/>
      <c r="DK216" s="472"/>
      <c r="DL216" s="472"/>
      <c r="DM216" s="472"/>
      <c r="DN216" s="472"/>
      <c r="DO216" s="472"/>
      <c r="DP216" s="472"/>
      <c r="DQ216" s="472"/>
      <c r="DR216" s="472"/>
      <c r="DS216" s="472"/>
      <c r="DT216" s="472"/>
      <c r="DU216" s="472"/>
      <c r="DV216" s="472"/>
      <c r="DW216" s="472"/>
      <c r="DX216" s="472"/>
      <c r="DY216" s="472"/>
      <c r="DZ216" s="472"/>
      <c r="EA216" s="472"/>
      <c r="EB216" s="472"/>
      <c r="EC216" s="472"/>
      <c r="ED216" s="472"/>
      <c r="EE216" s="472"/>
      <c r="EF216" s="472"/>
      <c r="EG216" s="472"/>
      <c r="EH216" s="472"/>
      <c r="EI216" s="472"/>
      <c r="EJ216" s="472"/>
      <c r="EK216" s="472"/>
      <c r="EL216" s="472"/>
      <c r="EM216" s="472"/>
      <c r="EN216" s="472"/>
      <c r="EO216" s="472"/>
      <c r="EP216" s="472"/>
      <c r="EQ216" s="472"/>
      <c r="ER216" s="472"/>
      <c r="ES216" s="472"/>
      <c r="ET216" s="472"/>
      <c r="EU216" s="472"/>
      <c r="EV216" s="472"/>
      <c r="EW216" s="472"/>
      <c r="EX216" s="472"/>
      <c r="EY216" s="472"/>
      <c r="EZ216" s="472"/>
      <c r="FA216" s="472"/>
      <c r="FB216" s="472"/>
      <c r="FC216" s="472"/>
      <c r="FD216" s="472"/>
      <c r="FE216" s="472"/>
      <c r="FF216" s="472"/>
      <c r="FG216" s="472"/>
      <c r="FH216" s="472"/>
      <c r="FI216" s="472"/>
      <c r="FJ216" s="472"/>
      <c r="FK216" s="472"/>
      <c r="FL216" s="472"/>
      <c r="FM216" s="472"/>
      <c r="FN216" s="472"/>
      <c r="FO216" s="472"/>
      <c r="FP216" s="472"/>
      <c r="FQ216" s="472"/>
      <c r="FR216" s="472"/>
      <c r="FS216" s="472"/>
      <c r="FT216" s="472"/>
      <c r="FU216" s="472"/>
      <c r="FV216" s="472"/>
      <c r="FW216" s="472"/>
      <c r="FX216" s="472"/>
      <c r="FY216" s="472"/>
      <c r="FZ216" s="472"/>
      <c r="GA216" s="472"/>
      <c r="GB216" s="472"/>
      <c r="GC216" s="472"/>
      <c r="GD216" s="472"/>
      <c r="GE216" s="472"/>
      <c r="GF216" s="472"/>
      <c r="GG216" s="472"/>
      <c r="GH216" s="472"/>
      <c r="GI216" s="472"/>
      <c r="GJ216" s="472"/>
      <c r="GK216" s="472"/>
      <c r="GL216" s="472"/>
      <c r="GM216" s="472"/>
      <c r="GN216" s="472"/>
      <c r="GO216" s="472"/>
      <c r="GP216" s="472"/>
      <c r="GQ216" s="472"/>
      <c r="GR216" s="472"/>
      <c r="GS216" s="472"/>
      <c r="GT216" s="472"/>
      <c r="GU216" s="472"/>
      <c r="GV216" s="472"/>
      <c r="GW216" s="472"/>
      <c r="GX216" s="472"/>
      <c r="GY216" s="472"/>
      <c r="GZ216" s="472"/>
      <c r="HA216" s="472"/>
      <c r="HB216" s="472"/>
      <c r="HC216" s="472"/>
      <c r="HD216" s="472"/>
      <c r="HE216" s="472"/>
      <c r="HF216" s="472"/>
      <c r="HG216" s="472"/>
      <c r="HH216" s="472"/>
      <c r="HI216" s="472"/>
      <c r="HJ216" s="472"/>
      <c r="HK216" s="472"/>
      <c r="HL216" s="472"/>
      <c r="HM216" s="472"/>
      <c r="HN216" s="472"/>
      <c r="HO216" s="472"/>
      <c r="HP216" s="472"/>
      <c r="HQ216" s="472"/>
      <c r="HR216" s="472"/>
      <c r="HS216" s="472"/>
      <c r="HT216" s="472"/>
      <c r="HU216" s="472"/>
      <c r="HV216" s="472"/>
      <c r="HW216" s="472"/>
      <c r="HX216" s="472"/>
      <c r="HY216" s="472"/>
      <c r="HZ216" s="472"/>
      <c r="IA216" s="472"/>
      <c r="IB216" s="472"/>
      <c r="IC216" s="472"/>
      <c r="ID216" s="472"/>
    </row>
    <row r="217" spans="1:238" ht="23.25" customHeight="1" x14ac:dyDescent="0.3">
      <c r="A217" s="303" t="s">
        <v>1490</v>
      </c>
      <c r="B217" s="613">
        <v>2</v>
      </c>
      <c r="C217" s="613">
        <v>623</v>
      </c>
      <c r="D217" s="613">
        <v>5205</v>
      </c>
      <c r="E217" s="294">
        <f t="shared" si="57"/>
        <v>13100</v>
      </c>
      <c r="F217" s="294">
        <v>0</v>
      </c>
      <c r="G217" s="294">
        <v>0</v>
      </c>
      <c r="H217" s="294">
        <f>1800+11300</f>
        <v>13100</v>
      </c>
      <c r="I217" s="294">
        <v>0</v>
      </c>
      <c r="J217" s="294">
        <v>0</v>
      </c>
      <c r="K217" s="294">
        <v>0</v>
      </c>
      <c r="L217" s="294">
        <v>0</v>
      </c>
      <c r="M217" s="294">
        <v>0</v>
      </c>
      <c r="N217" s="472"/>
      <c r="O217" s="472"/>
      <c r="P217" s="472"/>
      <c r="Q217" s="472"/>
      <c r="R217" s="472"/>
      <c r="S217" s="472"/>
      <c r="T217" s="472"/>
      <c r="U217" s="472"/>
      <c r="V217" s="472"/>
      <c r="W217" s="472"/>
      <c r="X217" s="472"/>
      <c r="Y217" s="472"/>
      <c r="Z217" s="472"/>
      <c r="AA217" s="472"/>
      <c r="AB217" s="472"/>
      <c r="AC217" s="472"/>
      <c r="AD217" s="472"/>
      <c r="AE217" s="472"/>
      <c r="AF217" s="472"/>
      <c r="AG217" s="472"/>
      <c r="AH217" s="472"/>
      <c r="AI217" s="472"/>
      <c r="AJ217" s="472"/>
      <c r="AK217" s="472"/>
      <c r="AL217" s="472"/>
      <c r="AM217" s="472"/>
      <c r="AN217" s="472"/>
      <c r="AO217" s="472"/>
      <c r="AP217" s="472"/>
      <c r="AQ217" s="472"/>
      <c r="AR217" s="472"/>
      <c r="AS217" s="472"/>
      <c r="AT217" s="472"/>
      <c r="AU217" s="472"/>
      <c r="AV217" s="472"/>
      <c r="AW217" s="472"/>
      <c r="AX217" s="472"/>
      <c r="AY217" s="472"/>
      <c r="AZ217" s="472"/>
      <c r="BA217" s="472"/>
      <c r="BB217" s="472"/>
      <c r="BC217" s="472"/>
      <c r="BD217" s="472"/>
      <c r="BE217" s="472"/>
      <c r="BF217" s="472"/>
      <c r="BG217" s="472"/>
      <c r="BH217" s="472"/>
      <c r="BI217" s="472"/>
      <c r="BJ217" s="472"/>
      <c r="BK217" s="472"/>
      <c r="BL217" s="472"/>
      <c r="BM217" s="472"/>
      <c r="BN217" s="472"/>
      <c r="BO217" s="472"/>
      <c r="BP217" s="472"/>
      <c r="BQ217" s="472"/>
      <c r="BR217" s="472"/>
      <c r="BS217" s="472"/>
      <c r="BT217" s="472"/>
      <c r="BU217" s="472"/>
      <c r="BV217" s="472"/>
      <c r="BW217" s="472"/>
      <c r="BX217" s="472"/>
      <c r="BY217" s="472"/>
      <c r="BZ217" s="472"/>
      <c r="CA217" s="472"/>
      <c r="CB217" s="472"/>
      <c r="CC217" s="472"/>
      <c r="CD217" s="472"/>
      <c r="CE217" s="472"/>
      <c r="CF217" s="472"/>
      <c r="CG217" s="472"/>
      <c r="CH217" s="472"/>
      <c r="CI217" s="472"/>
      <c r="CJ217" s="472"/>
      <c r="CK217" s="472"/>
      <c r="CL217" s="472"/>
      <c r="CM217" s="472"/>
      <c r="CN217" s="472"/>
      <c r="CO217" s="472"/>
      <c r="CP217" s="472"/>
      <c r="CQ217" s="472"/>
      <c r="CR217" s="472"/>
      <c r="CS217" s="472"/>
      <c r="CT217" s="472"/>
      <c r="CU217" s="472"/>
      <c r="CV217" s="472"/>
      <c r="CW217" s="472"/>
      <c r="CX217" s="472"/>
      <c r="CY217" s="472"/>
      <c r="CZ217" s="472"/>
      <c r="DA217" s="472"/>
      <c r="DB217" s="472"/>
      <c r="DC217" s="472"/>
      <c r="DD217" s="472"/>
      <c r="DE217" s="472"/>
      <c r="DF217" s="472"/>
      <c r="DG217" s="472"/>
      <c r="DH217" s="472"/>
      <c r="DI217" s="472"/>
      <c r="DJ217" s="472"/>
      <c r="DK217" s="472"/>
      <c r="DL217" s="472"/>
      <c r="DM217" s="472"/>
      <c r="DN217" s="472"/>
      <c r="DO217" s="472"/>
      <c r="DP217" s="472"/>
      <c r="DQ217" s="472"/>
      <c r="DR217" s="472"/>
      <c r="DS217" s="472"/>
      <c r="DT217" s="472"/>
      <c r="DU217" s="472"/>
      <c r="DV217" s="472"/>
      <c r="DW217" s="472"/>
      <c r="DX217" s="472"/>
      <c r="DY217" s="472"/>
      <c r="DZ217" s="472"/>
      <c r="EA217" s="472"/>
      <c r="EB217" s="472"/>
      <c r="EC217" s="472"/>
      <c r="ED217" s="472"/>
      <c r="EE217" s="472"/>
      <c r="EF217" s="472"/>
      <c r="EG217" s="472"/>
      <c r="EH217" s="472"/>
      <c r="EI217" s="472"/>
      <c r="EJ217" s="472"/>
      <c r="EK217" s="472"/>
      <c r="EL217" s="472"/>
      <c r="EM217" s="472"/>
      <c r="EN217" s="472"/>
      <c r="EO217" s="472"/>
      <c r="EP217" s="472"/>
      <c r="EQ217" s="472"/>
      <c r="ER217" s="472"/>
      <c r="ES217" s="472"/>
      <c r="ET217" s="472"/>
      <c r="EU217" s="472"/>
      <c r="EV217" s="472"/>
      <c r="EW217" s="472"/>
      <c r="EX217" s="472"/>
      <c r="EY217" s="472"/>
      <c r="EZ217" s="472"/>
      <c r="FA217" s="472"/>
      <c r="FB217" s="472"/>
      <c r="FC217" s="472"/>
      <c r="FD217" s="472"/>
      <c r="FE217" s="472"/>
      <c r="FF217" s="472"/>
      <c r="FG217" s="472"/>
      <c r="FH217" s="472"/>
      <c r="FI217" s="472"/>
      <c r="FJ217" s="472"/>
      <c r="FK217" s="472"/>
      <c r="FL217" s="472"/>
      <c r="FM217" s="472"/>
      <c r="FN217" s="472"/>
      <c r="FO217" s="472"/>
      <c r="FP217" s="472"/>
      <c r="FQ217" s="472"/>
      <c r="FR217" s="472"/>
      <c r="FS217" s="472"/>
      <c r="FT217" s="472"/>
      <c r="FU217" s="472"/>
      <c r="FV217" s="472"/>
      <c r="FW217" s="472"/>
      <c r="FX217" s="472"/>
      <c r="FY217" s="472"/>
      <c r="FZ217" s="472"/>
      <c r="GA217" s="472"/>
      <c r="GB217" s="472"/>
      <c r="GC217" s="472"/>
      <c r="GD217" s="472"/>
      <c r="GE217" s="472"/>
      <c r="GF217" s="472"/>
      <c r="GG217" s="472"/>
      <c r="GH217" s="472"/>
      <c r="GI217" s="472"/>
      <c r="GJ217" s="472"/>
      <c r="GK217" s="472"/>
      <c r="GL217" s="472"/>
      <c r="GM217" s="472"/>
      <c r="GN217" s="472"/>
      <c r="GO217" s="472"/>
      <c r="GP217" s="472"/>
      <c r="GQ217" s="472"/>
      <c r="GR217" s="472"/>
      <c r="GS217" s="472"/>
      <c r="GT217" s="472"/>
      <c r="GU217" s="472"/>
      <c r="GV217" s="472"/>
      <c r="GW217" s="472"/>
      <c r="GX217" s="472"/>
      <c r="GY217" s="472"/>
      <c r="GZ217" s="472"/>
      <c r="HA217" s="472"/>
      <c r="HB217" s="472"/>
      <c r="HC217" s="472"/>
      <c r="HD217" s="472"/>
      <c r="HE217" s="472"/>
      <c r="HF217" s="472"/>
      <c r="HG217" s="472"/>
      <c r="HH217" s="472"/>
      <c r="HI217" s="472"/>
      <c r="HJ217" s="472"/>
      <c r="HK217" s="472"/>
      <c r="HL217" s="472"/>
      <c r="HM217" s="472"/>
      <c r="HN217" s="472"/>
      <c r="HO217" s="472"/>
      <c r="HP217" s="472"/>
      <c r="HQ217" s="472"/>
      <c r="HR217" s="472"/>
      <c r="HS217" s="472"/>
      <c r="HT217" s="472"/>
      <c r="HU217" s="472"/>
      <c r="HV217" s="472"/>
      <c r="HW217" s="472"/>
      <c r="HX217" s="472"/>
      <c r="HY217" s="472"/>
      <c r="HZ217" s="472"/>
      <c r="IA217" s="472"/>
      <c r="IB217" s="472"/>
      <c r="IC217" s="472"/>
      <c r="ID217" s="472"/>
    </row>
    <row r="218" spans="1:238" ht="23.25" customHeight="1" x14ac:dyDescent="0.3">
      <c r="A218" s="303" t="s">
        <v>1491</v>
      </c>
      <c r="B218" s="613">
        <v>2</v>
      </c>
      <c r="C218" s="613">
        <v>623</v>
      </c>
      <c r="D218" s="613">
        <v>5205</v>
      </c>
      <c r="E218" s="294">
        <f t="shared" si="57"/>
        <v>1376</v>
      </c>
      <c r="F218" s="294">
        <v>0</v>
      </c>
      <c r="G218" s="294">
        <v>0</v>
      </c>
      <c r="H218" s="294">
        <v>1376</v>
      </c>
      <c r="I218" s="294">
        <v>0</v>
      </c>
      <c r="J218" s="294">
        <v>0</v>
      </c>
      <c r="K218" s="294">
        <v>0</v>
      </c>
      <c r="L218" s="294">
        <v>0</v>
      </c>
      <c r="M218" s="294">
        <v>0</v>
      </c>
      <c r="N218" s="472"/>
      <c r="O218" s="472"/>
      <c r="P218" s="472"/>
      <c r="Q218" s="472"/>
      <c r="R218" s="472"/>
      <c r="S218" s="472"/>
      <c r="T218" s="472"/>
      <c r="U218" s="472"/>
      <c r="V218" s="472"/>
      <c r="W218" s="472"/>
      <c r="X218" s="472"/>
      <c r="Y218" s="472"/>
      <c r="Z218" s="472"/>
      <c r="AA218" s="472"/>
      <c r="AB218" s="472"/>
      <c r="AC218" s="472"/>
      <c r="AD218" s="472"/>
      <c r="AE218" s="472"/>
      <c r="AF218" s="472"/>
      <c r="AG218" s="472"/>
      <c r="AH218" s="472"/>
      <c r="AI218" s="472"/>
      <c r="AJ218" s="472"/>
      <c r="AK218" s="472"/>
      <c r="AL218" s="472"/>
      <c r="AM218" s="472"/>
      <c r="AN218" s="472"/>
      <c r="AO218" s="472"/>
      <c r="AP218" s="472"/>
      <c r="AQ218" s="472"/>
      <c r="AR218" s="472"/>
      <c r="AS218" s="472"/>
      <c r="AT218" s="472"/>
      <c r="AU218" s="472"/>
      <c r="AV218" s="472"/>
      <c r="AW218" s="472"/>
      <c r="AX218" s="472"/>
      <c r="AY218" s="472"/>
      <c r="AZ218" s="472"/>
      <c r="BA218" s="472"/>
      <c r="BB218" s="472"/>
      <c r="BC218" s="472"/>
      <c r="BD218" s="472"/>
      <c r="BE218" s="472"/>
      <c r="BF218" s="472"/>
      <c r="BG218" s="472"/>
      <c r="BH218" s="472"/>
      <c r="BI218" s="472"/>
      <c r="BJ218" s="472"/>
      <c r="BK218" s="472"/>
      <c r="BL218" s="472"/>
      <c r="BM218" s="472"/>
      <c r="BN218" s="472"/>
      <c r="BO218" s="472"/>
      <c r="BP218" s="472"/>
      <c r="BQ218" s="472"/>
      <c r="BR218" s="472"/>
      <c r="BS218" s="472"/>
      <c r="BT218" s="472"/>
      <c r="BU218" s="472"/>
      <c r="BV218" s="472"/>
      <c r="BW218" s="472"/>
      <c r="BX218" s="472"/>
      <c r="BY218" s="472"/>
      <c r="BZ218" s="472"/>
      <c r="CA218" s="472"/>
      <c r="CB218" s="472"/>
      <c r="CC218" s="472"/>
      <c r="CD218" s="472"/>
      <c r="CE218" s="472"/>
      <c r="CF218" s="472"/>
      <c r="CG218" s="472"/>
      <c r="CH218" s="472"/>
      <c r="CI218" s="472"/>
      <c r="CJ218" s="472"/>
      <c r="CK218" s="472"/>
      <c r="CL218" s="472"/>
      <c r="CM218" s="472"/>
      <c r="CN218" s="472"/>
      <c r="CO218" s="472"/>
      <c r="CP218" s="472"/>
      <c r="CQ218" s="472"/>
      <c r="CR218" s="472"/>
      <c r="CS218" s="472"/>
      <c r="CT218" s="472"/>
      <c r="CU218" s="472"/>
      <c r="CV218" s="472"/>
      <c r="CW218" s="472"/>
      <c r="CX218" s="472"/>
      <c r="CY218" s="472"/>
      <c r="CZ218" s="472"/>
      <c r="DA218" s="472"/>
      <c r="DB218" s="472"/>
      <c r="DC218" s="472"/>
      <c r="DD218" s="472"/>
      <c r="DE218" s="472"/>
      <c r="DF218" s="472"/>
      <c r="DG218" s="472"/>
      <c r="DH218" s="472"/>
      <c r="DI218" s="472"/>
      <c r="DJ218" s="472"/>
      <c r="DK218" s="472"/>
      <c r="DL218" s="472"/>
      <c r="DM218" s="472"/>
      <c r="DN218" s="472"/>
      <c r="DO218" s="472"/>
      <c r="DP218" s="472"/>
      <c r="DQ218" s="472"/>
      <c r="DR218" s="472"/>
      <c r="DS218" s="472"/>
      <c r="DT218" s="472"/>
      <c r="DU218" s="472"/>
      <c r="DV218" s="472"/>
      <c r="DW218" s="472"/>
      <c r="DX218" s="472"/>
      <c r="DY218" s="472"/>
      <c r="DZ218" s="472"/>
      <c r="EA218" s="472"/>
      <c r="EB218" s="472"/>
      <c r="EC218" s="472"/>
      <c r="ED218" s="472"/>
      <c r="EE218" s="472"/>
      <c r="EF218" s="472"/>
      <c r="EG218" s="472"/>
      <c r="EH218" s="472"/>
      <c r="EI218" s="472"/>
      <c r="EJ218" s="472"/>
      <c r="EK218" s="472"/>
      <c r="EL218" s="472"/>
      <c r="EM218" s="472"/>
      <c r="EN218" s="472"/>
      <c r="EO218" s="472"/>
      <c r="EP218" s="472"/>
      <c r="EQ218" s="472"/>
      <c r="ER218" s="472"/>
      <c r="ES218" s="472"/>
      <c r="ET218" s="472"/>
      <c r="EU218" s="472"/>
      <c r="EV218" s="472"/>
      <c r="EW218" s="472"/>
      <c r="EX218" s="472"/>
      <c r="EY218" s="472"/>
      <c r="EZ218" s="472"/>
      <c r="FA218" s="472"/>
      <c r="FB218" s="472"/>
      <c r="FC218" s="472"/>
      <c r="FD218" s="472"/>
      <c r="FE218" s="472"/>
      <c r="FF218" s="472"/>
      <c r="FG218" s="472"/>
      <c r="FH218" s="472"/>
      <c r="FI218" s="472"/>
      <c r="FJ218" s="472"/>
      <c r="FK218" s="472"/>
      <c r="FL218" s="472"/>
      <c r="FM218" s="472"/>
      <c r="FN218" s="472"/>
      <c r="FO218" s="472"/>
      <c r="FP218" s="472"/>
      <c r="FQ218" s="472"/>
      <c r="FR218" s="472"/>
      <c r="FS218" s="472"/>
      <c r="FT218" s="472"/>
      <c r="FU218" s="472"/>
      <c r="FV218" s="472"/>
      <c r="FW218" s="472"/>
      <c r="FX218" s="472"/>
      <c r="FY218" s="472"/>
      <c r="FZ218" s="472"/>
      <c r="GA218" s="472"/>
      <c r="GB218" s="472"/>
      <c r="GC218" s="472"/>
      <c r="GD218" s="472"/>
      <c r="GE218" s="472"/>
      <c r="GF218" s="472"/>
      <c r="GG218" s="472"/>
      <c r="GH218" s="472"/>
      <c r="GI218" s="472"/>
      <c r="GJ218" s="472"/>
      <c r="GK218" s="472"/>
      <c r="GL218" s="472"/>
      <c r="GM218" s="472"/>
      <c r="GN218" s="472"/>
      <c r="GO218" s="472"/>
      <c r="GP218" s="472"/>
      <c r="GQ218" s="472"/>
      <c r="GR218" s="472"/>
      <c r="GS218" s="472"/>
      <c r="GT218" s="472"/>
      <c r="GU218" s="472"/>
      <c r="GV218" s="472"/>
      <c r="GW218" s="472"/>
      <c r="GX218" s="472"/>
      <c r="GY218" s="472"/>
      <c r="GZ218" s="472"/>
      <c r="HA218" s="472"/>
      <c r="HB218" s="472"/>
      <c r="HC218" s="472"/>
      <c r="HD218" s="472"/>
      <c r="HE218" s="472"/>
      <c r="HF218" s="472"/>
      <c r="HG218" s="472"/>
      <c r="HH218" s="472"/>
      <c r="HI218" s="472"/>
      <c r="HJ218" s="472"/>
      <c r="HK218" s="472"/>
      <c r="HL218" s="472"/>
      <c r="HM218" s="472"/>
      <c r="HN218" s="472"/>
      <c r="HO218" s="472"/>
      <c r="HP218" s="472"/>
      <c r="HQ218" s="472"/>
      <c r="HR218" s="472"/>
      <c r="HS218" s="472"/>
      <c r="HT218" s="472"/>
      <c r="HU218" s="472"/>
      <c r="HV218" s="472"/>
      <c r="HW218" s="472"/>
      <c r="HX218" s="472"/>
      <c r="HY218" s="472"/>
      <c r="HZ218" s="472"/>
      <c r="IA218" s="472"/>
      <c r="IB218" s="472"/>
      <c r="IC218" s="472"/>
      <c r="ID218" s="472"/>
    </row>
    <row r="219" spans="1:238" ht="31.2" x14ac:dyDescent="0.3">
      <c r="A219" s="303" t="s">
        <v>1492</v>
      </c>
      <c r="B219" s="613">
        <v>2</v>
      </c>
      <c r="C219" s="613">
        <v>622</v>
      </c>
      <c r="D219" s="613">
        <v>5205</v>
      </c>
      <c r="E219" s="294">
        <f t="shared" si="57"/>
        <v>2653</v>
      </c>
      <c r="F219" s="294">
        <v>0</v>
      </c>
      <c r="G219" s="294">
        <v>0</v>
      </c>
      <c r="H219" s="294">
        <v>2653</v>
      </c>
      <c r="I219" s="294">
        <v>0</v>
      </c>
      <c r="J219" s="294">
        <v>0</v>
      </c>
      <c r="K219" s="294">
        <v>0</v>
      </c>
      <c r="L219" s="294">
        <v>0</v>
      </c>
      <c r="M219" s="294">
        <v>0</v>
      </c>
      <c r="N219" s="472"/>
      <c r="O219" s="472"/>
      <c r="P219" s="472"/>
      <c r="Q219" s="472"/>
      <c r="R219" s="472"/>
      <c r="S219" s="472"/>
      <c r="T219" s="472"/>
      <c r="U219" s="472"/>
      <c r="V219" s="472"/>
      <c r="W219" s="472"/>
      <c r="X219" s="472"/>
      <c r="Y219" s="472"/>
      <c r="Z219" s="472"/>
      <c r="AA219" s="472"/>
      <c r="AB219" s="472"/>
      <c r="AC219" s="472"/>
      <c r="AD219" s="472"/>
      <c r="AE219" s="472"/>
      <c r="AF219" s="472"/>
      <c r="AG219" s="472"/>
      <c r="AH219" s="472"/>
      <c r="AI219" s="472"/>
      <c r="AJ219" s="472"/>
      <c r="AK219" s="472"/>
      <c r="AL219" s="472"/>
      <c r="AM219" s="472"/>
      <c r="AN219" s="472"/>
      <c r="AO219" s="472"/>
      <c r="AP219" s="472"/>
      <c r="AQ219" s="472"/>
      <c r="AR219" s="472"/>
      <c r="AS219" s="472"/>
      <c r="AT219" s="472"/>
      <c r="AU219" s="472"/>
      <c r="AV219" s="472"/>
      <c r="AW219" s="472"/>
      <c r="AX219" s="472"/>
      <c r="AY219" s="472"/>
      <c r="AZ219" s="472"/>
      <c r="BA219" s="472"/>
      <c r="BB219" s="472"/>
      <c r="BC219" s="472"/>
      <c r="BD219" s="472"/>
      <c r="BE219" s="472"/>
      <c r="BF219" s="472"/>
      <c r="BG219" s="472"/>
      <c r="BH219" s="472"/>
      <c r="BI219" s="472"/>
      <c r="BJ219" s="472"/>
      <c r="BK219" s="472"/>
      <c r="BL219" s="472"/>
      <c r="BM219" s="472"/>
      <c r="BN219" s="472"/>
      <c r="BO219" s="472"/>
      <c r="BP219" s="472"/>
      <c r="BQ219" s="472"/>
      <c r="BR219" s="472"/>
      <c r="BS219" s="472"/>
      <c r="BT219" s="472"/>
      <c r="BU219" s="472"/>
      <c r="BV219" s="472"/>
      <c r="BW219" s="472"/>
      <c r="BX219" s="472"/>
      <c r="BY219" s="472"/>
      <c r="BZ219" s="472"/>
      <c r="CA219" s="472"/>
      <c r="CB219" s="472"/>
      <c r="CC219" s="472"/>
      <c r="CD219" s="472"/>
      <c r="CE219" s="472"/>
      <c r="CF219" s="472"/>
      <c r="CG219" s="472"/>
      <c r="CH219" s="472"/>
      <c r="CI219" s="472"/>
      <c r="CJ219" s="472"/>
      <c r="CK219" s="472"/>
      <c r="CL219" s="472"/>
      <c r="CM219" s="472"/>
      <c r="CN219" s="472"/>
      <c r="CO219" s="472"/>
      <c r="CP219" s="472"/>
      <c r="CQ219" s="472"/>
      <c r="CR219" s="472"/>
      <c r="CS219" s="472"/>
      <c r="CT219" s="472"/>
      <c r="CU219" s="472"/>
      <c r="CV219" s="472"/>
      <c r="CW219" s="472"/>
      <c r="CX219" s="472"/>
      <c r="CY219" s="472"/>
      <c r="CZ219" s="472"/>
      <c r="DA219" s="472"/>
      <c r="DB219" s="472"/>
      <c r="DC219" s="472"/>
      <c r="DD219" s="472"/>
      <c r="DE219" s="472"/>
      <c r="DF219" s="472"/>
      <c r="DG219" s="472"/>
      <c r="DH219" s="472"/>
      <c r="DI219" s="472"/>
      <c r="DJ219" s="472"/>
      <c r="DK219" s="472"/>
      <c r="DL219" s="472"/>
      <c r="DM219" s="472"/>
      <c r="DN219" s="472"/>
      <c r="DO219" s="472"/>
      <c r="DP219" s="472"/>
      <c r="DQ219" s="472"/>
      <c r="DR219" s="472"/>
      <c r="DS219" s="472"/>
      <c r="DT219" s="472"/>
      <c r="DU219" s="472"/>
      <c r="DV219" s="472"/>
      <c r="DW219" s="472"/>
      <c r="DX219" s="472"/>
      <c r="DY219" s="472"/>
      <c r="DZ219" s="472"/>
      <c r="EA219" s="472"/>
      <c r="EB219" s="472"/>
      <c r="EC219" s="472"/>
      <c r="ED219" s="472"/>
      <c r="EE219" s="472"/>
      <c r="EF219" s="472"/>
      <c r="EG219" s="472"/>
      <c r="EH219" s="472"/>
      <c r="EI219" s="472"/>
      <c r="EJ219" s="472"/>
      <c r="EK219" s="472"/>
      <c r="EL219" s="472"/>
      <c r="EM219" s="472"/>
      <c r="EN219" s="472"/>
      <c r="EO219" s="472"/>
      <c r="EP219" s="472"/>
      <c r="EQ219" s="472"/>
      <c r="ER219" s="472"/>
      <c r="ES219" s="472"/>
      <c r="ET219" s="472"/>
      <c r="EU219" s="472"/>
      <c r="EV219" s="472"/>
      <c r="EW219" s="472"/>
      <c r="EX219" s="472"/>
      <c r="EY219" s="472"/>
      <c r="EZ219" s="472"/>
      <c r="FA219" s="472"/>
      <c r="FB219" s="472"/>
      <c r="FC219" s="472"/>
      <c r="FD219" s="472"/>
      <c r="FE219" s="472"/>
      <c r="FF219" s="472"/>
      <c r="FG219" s="472"/>
      <c r="FH219" s="472"/>
      <c r="FI219" s="472"/>
      <c r="FJ219" s="472"/>
      <c r="FK219" s="472"/>
      <c r="FL219" s="472"/>
      <c r="FM219" s="472"/>
      <c r="FN219" s="472"/>
      <c r="FO219" s="472"/>
      <c r="FP219" s="472"/>
      <c r="FQ219" s="472"/>
      <c r="FR219" s="472"/>
      <c r="FS219" s="472"/>
      <c r="FT219" s="472"/>
      <c r="FU219" s="472"/>
      <c r="FV219" s="472"/>
      <c r="FW219" s="472"/>
      <c r="FX219" s="472"/>
      <c r="FY219" s="472"/>
      <c r="FZ219" s="472"/>
      <c r="GA219" s="472"/>
      <c r="GB219" s="472"/>
      <c r="GC219" s="472"/>
      <c r="GD219" s="472"/>
      <c r="GE219" s="472"/>
      <c r="GF219" s="472"/>
      <c r="GG219" s="472"/>
      <c r="GH219" s="472"/>
      <c r="GI219" s="472"/>
      <c r="GJ219" s="472"/>
      <c r="GK219" s="472"/>
      <c r="GL219" s="472"/>
      <c r="GM219" s="472"/>
      <c r="GN219" s="472"/>
      <c r="GO219" s="472"/>
      <c r="GP219" s="472"/>
      <c r="GQ219" s="472"/>
      <c r="GR219" s="472"/>
      <c r="GS219" s="472"/>
      <c r="GT219" s="472"/>
      <c r="GU219" s="472"/>
      <c r="GV219" s="472"/>
      <c r="GW219" s="472"/>
      <c r="GX219" s="472"/>
      <c r="GY219" s="472"/>
      <c r="GZ219" s="472"/>
      <c r="HA219" s="472"/>
      <c r="HB219" s="472"/>
      <c r="HC219" s="472"/>
      <c r="HD219" s="472"/>
      <c r="HE219" s="472"/>
      <c r="HF219" s="472"/>
      <c r="HG219" s="472"/>
      <c r="HH219" s="472"/>
      <c r="HI219" s="472"/>
      <c r="HJ219" s="472"/>
      <c r="HK219" s="472"/>
      <c r="HL219" s="472"/>
      <c r="HM219" s="472"/>
      <c r="HN219" s="472"/>
      <c r="HO219" s="472"/>
      <c r="HP219" s="472"/>
      <c r="HQ219" s="472"/>
      <c r="HR219" s="472"/>
      <c r="HS219" s="472"/>
      <c r="HT219" s="472"/>
      <c r="HU219" s="472"/>
      <c r="HV219" s="472"/>
      <c r="HW219" s="472"/>
      <c r="HX219" s="472"/>
      <c r="HY219" s="472"/>
      <c r="HZ219" s="472"/>
      <c r="IA219" s="472"/>
      <c r="IB219" s="472"/>
      <c r="IC219" s="472"/>
      <c r="ID219" s="472"/>
    </row>
    <row r="220" spans="1:238" ht="62.4" x14ac:dyDescent="0.3">
      <c r="A220" s="303" t="s">
        <v>1493</v>
      </c>
      <c r="B220" s="613">
        <v>2</v>
      </c>
      <c r="C220" s="613">
        <v>623</v>
      </c>
      <c r="D220" s="613">
        <v>5205</v>
      </c>
      <c r="E220" s="294">
        <f t="shared" si="57"/>
        <v>32430</v>
      </c>
      <c r="F220" s="294">
        <v>0</v>
      </c>
      <c r="G220" s="294">
        <v>0</v>
      </c>
      <c r="H220" s="294">
        <v>32430</v>
      </c>
      <c r="I220" s="294">
        <v>0</v>
      </c>
      <c r="J220" s="294">
        <v>0</v>
      </c>
      <c r="K220" s="294">
        <v>0</v>
      </c>
      <c r="L220" s="294">
        <v>0</v>
      </c>
      <c r="M220" s="294">
        <v>0</v>
      </c>
      <c r="N220" s="472"/>
      <c r="O220" s="472"/>
      <c r="P220" s="472"/>
      <c r="Q220" s="472"/>
      <c r="R220" s="472"/>
      <c r="S220" s="472"/>
      <c r="T220" s="472"/>
      <c r="U220" s="472"/>
      <c r="V220" s="472"/>
      <c r="W220" s="472"/>
      <c r="X220" s="472"/>
      <c r="Y220" s="472"/>
      <c r="Z220" s="472"/>
      <c r="AA220" s="472"/>
      <c r="AB220" s="472"/>
      <c r="AC220" s="472"/>
      <c r="AD220" s="472"/>
      <c r="AE220" s="472"/>
      <c r="AF220" s="472"/>
      <c r="AG220" s="472"/>
      <c r="AH220" s="472"/>
      <c r="AI220" s="472"/>
      <c r="AJ220" s="472"/>
      <c r="AK220" s="472"/>
      <c r="AL220" s="472"/>
      <c r="AM220" s="472"/>
      <c r="AN220" s="472"/>
      <c r="AO220" s="472"/>
      <c r="AP220" s="472"/>
      <c r="AQ220" s="472"/>
      <c r="AR220" s="472"/>
      <c r="AS220" s="472"/>
      <c r="AT220" s="472"/>
      <c r="AU220" s="472"/>
      <c r="AV220" s="472"/>
      <c r="AW220" s="472"/>
      <c r="AX220" s="472"/>
      <c r="AY220" s="472"/>
      <c r="AZ220" s="472"/>
      <c r="BA220" s="472"/>
      <c r="BB220" s="472"/>
      <c r="BC220" s="472"/>
      <c r="BD220" s="472"/>
      <c r="BE220" s="472"/>
      <c r="BF220" s="472"/>
      <c r="BG220" s="472"/>
      <c r="BH220" s="472"/>
      <c r="BI220" s="472"/>
      <c r="BJ220" s="472"/>
      <c r="BK220" s="472"/>
      <c r="BL220" s="472"/>
      <c r="BM220" s="472"/>
      <c r="BN220" s="472"/>
      <c r="BO220" s="472"/>
      <c r="BP220" s="472"/>
      <c r="BQ220" s="472"/>
      <c r="BR220" s="472"/>
      <c r="BS220" s="472"/>
      <c r="BT220" s="472"/>
      <c r="BU220" s="472"/>
      <c r="BV220" s="472"/>
      <c r="BW220" s="472"/>
      <c r="BX220" s="472"/>
      <c r="BY220" s="472"/>
      <c r="BZ220" s="472"/>
      <c r="CA220" s="472"/>
      <c r="CB220" s="472"/>
      <c r="CC220" s="472"/>
      <c r="CD220" s="472"/>
      <c r="CE220" s="472"/>
      <c r="CF220" s="472"/>
      <c r="CG220" s="472"/>
      <c r="CH220" s="472"/>
      <c r="CI220" s="472"/>
      <c r="CJ220" s="472"/>
      <c r="CK220" s="472"/>
      <c r="CL220" s="472"/>
      <c r="CM220" s="472"/>
      <c r="CN220" s="472"/>
      <c r="CO220" s="472"/>
      <c r="CP220" s="472"/>
      <c r="CQ220" s="472"/>
      <c r="CR220" s="472"/>
      <c r="CS220" s="472"/>
      <c r="CT220" s="472"/>
      <c r="CU220" s="472"/>
      <c r="CV220" s="472"/>
      <c r="CW220" s="472"/>
      <c r="CX220" s="472"/>
      <c r="CY220" s="472"/>
      <c r="CZ220" s="472"/>
      <c r="DA220" s="472"/>
      <c r="DB220" s="472"/>
      <c r="DC220" s="472"/>
      <c r="DD220" s="472"/>
      <c r="DE220" s="472"/>
      <c r="DF220" s="472"/>
      <c r="DG220" s="472"/>
      <c r="DH220" s="472"/>
      <c r="DI220" s="472"/>
      <c r="DJ220" s="472"/>
      <c r="DK220" s="472"/>
      <c r="DL220" s="472"/>
      <c r="DM220" s="472"/>
      <c r="DN220" s="472"/>
      <c r="DO220" s="472"/>
      <c r="DP220" s="472"/>
      <c r="DQ220" s="472"/>
      <c r="DR220" s="472"/>
      <c r="DS220" s="472"/>
      <c r="DT220" s="472"/>
      <c r="DU220" s="472"/>
      <c r="DV220" s="472"/>
      <c r="DW220" s="472"/>
      <c r="DX220" s="472"/>
      <c r="DY220" s="472"/>
      <c r="DZ220" s="472"/>
      <c r="EA220" s="472"/>
      <c r="EB220" s="472"/>
      <c r="EC220" s="472"/>
      <c r="ED220" s="472"/>
      <c r="EE220" s="472"/>
      <c r="EF220" s="472"/>
      <c r="EG220" s="472"/>
      <c r="EH220" s="472"/>
      <c r="EI220" s="472"/>
      <c r="EJ220" s="472"/>
      <c r="EK220" s="472"/>
      <c r="EL220" s="472"/>
      <c r="EM220" s="472"/>
      <c r="EN220" s="472"/>
      <c r="EO220" s="472"/>
      <c r="EP220" s="472"/>
      <c r="EQ220" s="472"/>
      <c r="ER220" s="472"/>
      <c r="ES220" s="472"/>
      <c r="ET220" s="472"/>
      <c r="EU220" s="472"/>
      <c r="EV220" s="472"/>
      <c r="EW220" s="472"/>
      <c r="EX220" s="472"/>
      <c r="EY220" s="472"/>
      <c r="EZ220" s="472"/>
      <c r="FA220" s="472"/>
      <c r="FB220" s="472"/>
      <c r="FC220" s="472"/>
      <c r="FD220" s="472"/>
      <c r="FE220" s="472"/>
      <c r="FF220" s="472"/>
      <c r="FG220" s="472"/>
      <c r="FH220" s="472"/>
      <c r="FI220" s="472"/>
      <c r="FJ220" s="472"/>
      <c r="FK220" s="472"/>
      <c r="FL220" s="472"/>
      <c r="FM220" s="472"/>
      <c r="FN220" s="472"/>
      <c r="FO220" s="472"/>
      <c r="FP220" s="472"/>
      <c r="FQ220" s="472"/>
      <c r="FR220" s="472"/>
      <c r="FS220" s="472"/>
      <c r="FT220" s="472"/>
      <c r="FU220" s="472"/>
      <c r="FV220" s="472"/>
      <c r="FW220" s="472"/>
      <c r="FX220" s="472"/>
      <c r="FY220" s="472"/>
      <c r="FZ220" s="472"/>
      <c r="GA220" s="472"/>
      <c r="GB220" s="472"/>
      <c r="GC220" s="472"/>
      <c r="GD220" s="472"/>
      <c r="GE220" s="472"/>
      <c r="GF220" s="472"/>
      <c r="GG220" s="472"/>
      <c r="GH220" s="472"/>
      <c r="GI220" s="472"/>
      <c r="GJ220" s="472"/>
      <c r="GK220" s="472"/>
      <c r="GL220" s="472"/>
      <c r="GM220" s="472"/>
      <c r="GN220" s="472"/>
      <c r="GO220" s="472"/>
      <c r="GP220" s="472"/>
      <c r="GQ220" s="472"/>
      <c r="GR220" s="472"/>
      <c r="GS220" s="472"/>
      <c r="GT220" s="472"/>
      <c r="GU220" s="472"/>
      <c r="GV220" s="472"/>
      <c r="GW220" s="472"/>
      <c r="GX220" s="472"/>
      <c r="GY220" s="472"/>
      <c r="GZ220" s="472"/>
      <c r="HA220" s="472"/>
      <c r="HB220" s="472"/>
      <c r="HC220" s="472"/>
      <c r="HD220" s="472"/>
      <c r="HE220" s="472"/>
      <c r="HF220" s="472"/>
      <c r="HG220" s="472"/>
      <c r="HH220" s="472"/>
      <c r="HI220" s="472"/>
      <c r="HJ220" s="472"/>
      <c r="HK220" s="472"/>
      <c r="HL220" s="472"/>
      <c r="HM220" s="472"/>
      <c r="HN220" s="472"/>
      <c r="HO220" s="472"/>
      <c r="HP220" s="472"/>
      <c r="HQ220" s="472"/>
      <c r="HR220" s="472"/>
      <c r="HS220" s="472"/>
      <c r="HT220" s="472"/>
      <c r="HU220" s="472"/>
      <c r="HV220" s="472"/>
      <c r="HW220" s="472"/>
      <c r="HX220" s="472"/>
      <c r="HY220" s="472"/>
      <c r="HZ220" s="472"/>
      <c r="IA220" s="472"/>
      <c r="IB220" s="472"/>
      <c r="IC220" s="472"/>
      <c r="ID220" s="472"/>
    </row>
    <row r="221" spans="1:238" x14ac:dyDescent="0.3">
      <c r="A221" s="397" t="s">
        <v>1228</v>
      </c>
      <c r="B221" s="611"/>
      <c r="C221" s="611"/>
      <c r="D221" s="611"/>
      <c r="E221" s="291">
        <f t="shared" si="57"/>
        <v>21566434</v>
      </c>
      <c r="F221" s="291">
        <f t="shared" ref="F221:M221" si="69">SUM(F222:F256)</f>
        <v>1004020</v>
      </c>
      <c r="G221" s="291">
        <f t="shared" si="69"/>
        <v>392281</v>
      </c>
      <c r="H221" s="291">
        <f t="shared" si="69"/>
        <v>1105479</v>
      </c>
      <c r="I221" s="291">
        <f t="shared" si="69"/>
        <v>7170891</v>
      </c>
      <c r="J221" s="291">
        <f t="shared" si="69"/>
        <v>0</v>
      </c>
      <c r="K221" s="291">
        <f t="shared" si="69"/>
        <v>3495260</v>
      </c>
      <c r="L221" s="291">
        <f t="shared" si="69"/>
        <v>29976</v>
      </c>
      <c r="M221" s="291">
        <f t="shared" si="69"/>
        <v>8368527</v>
      </c>
      <c r="N221" s="472"/>
      <c r="O221" s="472"/>
      <c r="P221" s="472"/>
      <c r="Q221" s="472"/>
      <c r="R221" s="472"/>
      <c r="S221" s="472"/>
      <c r="T221" s="472"/>
      <c r="U221" s="472"/>
      <c r="V221" s="472"/>
      <c r="W221" s="472"/>
      <c r="X221" s="472"/>
      <c r="Y221" s="472"/>
      <c r="Z221" s="472"/>
      <c r="AA221" s="472"/>
      <c r="AB221" s="472"/>
      <c r="AC221" s="472"/>
      <c r="AD221" s="472"/>
      <c r="AE221" s="472"/>
      <c r="AF221" s="472"/>
      <c r="AG221" s="472"/>
      <c r="AH221" s="472"/>
      <c r="AI221" s="472"/>
      <c r="AJ221" s="472"/>
      <c r="AK221" s="472"/>
      <c r="AL221" s="472"/>
      <c r="AM221" s="472"/>
      <c r="AN221" s="472"/>
      <c r="AO221" s="472"/>
      <c r="AP221" s="472"/>
      <c r="AQ221" s="472"/>
      <c r="AR221" s="472"/>
      <c r="AS221" s="472"/>
      <c r="AT221" s="472"/>
      <c r="AU221" s="472"/>
      <c r="AV221" s="472"/>
      <c r="AW221" s="472"/>
      <c r="AX221" s="472"/>
      <c r="AY221" s="472"/>
      <c r="AZ221" s="472"/>
      <c r="BA221" s="472"/>
      <c r="BB221" s="472"/>
      <c r="BC221" s="472"/>
      <c r="BD221" s="472"/>
      <c r="BE221" s="472"/>
      <c r="BF221" s="472"/>
      <c r="BG221" s="472"/>
      <c r="BH221" s="472"/>
      <c r="BI221" s="472"/>
      <c r="BJ221" s="472"/>
      <c r="BK221" s="472"/>
      <c r="BL221" s="472"/>
      <c r="BM221" s="472"/>
      <c r="BN221" s="472"/>
      <c r="BO221" s="472"/>
      <c r="BP221" s="472"/>
      <c r="BQ221" s="472"/>
      <c r="BR221" s="472"/>
      <c r="BS221" s="472"/>
      <c r="BT221" s="472"/>
      <c r="BU221" s="472"/>
      <c r="BV221" s="472"/>
      <c r="BW221" s="472"/>
      <c r="BX221" s="472"/>
      <c r="BY221" s="472"/>
      <c r="BZ221" s="472"/>
      <c r="CA221" s="472"/>
      <c r="CB221" s="472"/>
      <c r="CC221" s="472"/>
      <c r="CD221" s="472"/>
      <c r="CE221" s="472"/>
      <c r="CF221" s="472"/>
      <c r="CG221" s="472"/>
      <c r="CH221" s="472"/>
      <c r="CI221" s="472"/>
      <c r="CJ221" s="472"/>
      <c r="CK221" s="472"/>
      <c r="CL221" s="472"/>
      <c r="CM221" s="472"/>
      <c r="CN221" s="472"/>
      <c r="CO221" s="472"/>
      <c r="CP221" s="472"/>
      <c r="CQ221" s="472"/>
      <c r="CR221" s="472"/>
      <c r="CS221" s="472"/>
      <c r="CT221" s="472"/>
      <c r="CU221" s="472"/>
      <c r="CV221" s="472"/>
      <c r="CW221" s="472"/>
      <c r="CX221" s="472"/>
      <c r="CY221" s="472"/>
      <c r="CZ221" s="472"/>
      <c r="DA221" s="472"/>
      <c r="DB221" s="472"/>
      <c r="DC221" s="472"/>
      <c r="DD221" s="472"/>
      <c r="DE221" s="472"/>
      <c r="DF221" s="472"/>
      <c r="DG221" s="472"/>
      <c r="DH221" s="472"/>
      <c r="DI221" s="472"/>
      <c r="DJ221" s="472"/>
      <c r="DK221" s="472"/>
      <c r="DL221" s="472"/>
      <c r="DM221" s="472"/>
      <c r="DN221" s="472"/>
      <c r="DO221" s="472"/>
      <c r="DP221" s="472"/>
      <c r="DQ221" s="472"/>
      <c r="DR221" s="472"/>
      <c r="DS221" s="472"/>
      <c r="DT221" s="472"/>
      <c r="DU221" s="472"/>
      <c r="DV221" s="472"/>
      <c r="DW221" s="472"/>
      <c r="DX221" s="472"/>
      <c r="DY221" s="472"/>
      <c r="DZ221" s="472"/>
      <c r="EA221" s="472"/>
      <c r="EB221" s="472"/>
      <c r="EC221" s="472"/>
      <c r="ED221" s="472"/>
      <c r="EE221" s="472"/>
      <c r="EF221" s="472"/>
      <c r="EG221" s="472"/>
      <c r="EH221" s="472"/>
      <c r="EI221" s="472"/>
      <c r="EJ221" s="472"/>
      <c r="EK221" s="472"/>
      <c r="EL221" s="472"/>
      <c r="EM221" s="472"/>
      <c r="EN221" s="472"/>
      <c r="EO221" s="472"/>
      <c r="EP221" s="472"/>
      <c r="EQ221" s="472"/>
      <c r="ER221" s="472"/>
      <c r="ES221" s="472"/>
      <c r="ET221" s="472"/>
      <c r="EU221" s="472"/>
      <c r="EV221" s="472"/>
      <c r="EW221" s="472"/>
      <c r="EX221" s="472"/>
      <c r="EY221" s="472"/>
      <c r="EZ221" s="472"/>
      <c r="FA221" s="472"/>
      <c r="FB221" s="472"/>
      <c r="FC221" s="472"/>
      <c r="FD221" s="472"/>
      <c r="FE221" s="472"/>
      <c r="FF221" s="472"/>
      <c r="FG221" s="472"/>
      <c r="FH221" s="472"/>
      <c r="FI221" s="472"/>
      <c r="FJ221" s="472"/>
      <c r="FK221" s="472"/>
      <c r="FL221" s="472"/>
      <c r="FM221" s="472"/>
      <c r="FN221" s="472"/>
      <c r="FO221" s="472"/>
      <c r="FP221" s="472"/>
      <c r="FQ221" s="472"/>
      <c r="FR221" s="472"/>
      <c r="FS221" s="472"/>
      <c r="FT221" s="472"/>
      <c r="FU221" s="472"/>
      <c r="FV221" s="472"/>
      <c r="FW221" s="472"/>
      <c r="FX221" s="472"/>
      <c r="FY221" s="472"/>
      <c r="FZ221" s="472"/>
      <c r="GA221" s="472"/>
      <c r="GB221" s="472"/>
      <c r="GC221" s="472"/>
      <c r="GD221" s="472"/>
      <c r="GE221" s="472"/>
      <c r="GF221" s="472"/>
      <c r="GG221" s="472"/>
      <c r="GH221" s="472"/>
      <c r="GI221" s="472"/>
      <c r="GJ221" s="472"/>
      <c r="GK221" s="472"/>
      <c r="GL221" s="472"/>
      <c r="GM221" s="472"/>
      <c r="GN221" s="472"/>
      <c r="GO221" s="472"/>
      <c r="GP221" s="472"/>
      <c r="GQ221" s="472"/>
      <c r="GR221" s="472"/>
      <c r="GS221" s="472"/>
      <c r="GT221" s="472"/>
      <c r="GU221" s="472"/>
      <c r="GV221" s="472"/>
      <c r="GW221" s="472"/>
      <c r="GX221" s="472"/>
      <c r="GY221" s="472"/>
      <c r="GZ221" s="472"/>
      <c r="HA221" s="472"/>
      <c r="HB221" s="472"/>
      <c r="HC221" s="472"/>
      <c r="HD221" s="472"/>
      <c r="HE221" s="472"/>
      <c r="HF221" s="472"/>
      <c r="HG221" s="472"/>
      <c r="HH221" s="472"/>
      <c r="HI221" s="472"/>
      <c r="HJ221" s="472"/>
      <c r="HK221" s="472"/>
      <c r="HL221" s="472"/>
      <c r="HM221" s="472"/>
      <c r="HN221" s="472"/>
      <c r="HO221" s="472"/>
      <c r="HP221" s="472"/>
      <c r="HQ221" s="472"/>
      <c r="HR221" s="472"/>
      <c r="HS221" s="472"/>
      <c r="HT221" s="472"/>
      <c r="HU221" s="472"/>
      <c r="HV221" s="472"/>
      <c r="HW221" s="472"/>
      <c r="HX221" s="472"/>
      <c r="HY221" s="472"/>
      <c r="HZ221" s="472"/>
      <c r="IA221" s="472"/>
      <c r="IB221" s="472"/>
      <c r="IC221" s="472"/>
      <c r="ID221" s="472"/>
    </row>
    <row r="222" spans="1:238" ht="31.2" x14ac:dyDescent="0.3">
      <c r="A222" s="296" t="s">
        <v>1494</v>
      </c>
      <c r="B222" s="612">
        <v>2</v>
      </c>
      <c r="C222" s="612">
        <v>619</v>
      </c>
      <c r="D222" s="614">
        <v>5206</v>
      </c>
      <c r="E222" s="294">
        <f t="shared" si="57"/>
        <v>25000</v>
      </c>
      <c r="F222" s="294">
        <v>0</v>
      </c>
      <c r="G222" s="294">
        <v>0</v>
      </c>
      <c r="H222" s="294">
        <v>25000</v>
      </c>
      <c r="I222" s="294">
        <v>0</v>
      </c>
      <c r="J222" s="294">
        <v>0</v>
      </c>
      <c r="K222" s="294">
        <v>0</v>
      </c>
      <c r="L222" s="294">
        <v>0</v>
      </c>
      <c r="M222" s="294">
        <v>0</v>
      </c>
      <c r="N222" s="472"/>
      <c r="O222" s="472"/>
      <c r="P222" s="472"/>
      <c r="Q222" s="472"/>
      <c r="R222" s="472"/>
      <c r="S222" s="472"/>
      <c r="T222" s="472"/>
      <c r="U222" s="472"/>
      <c r="V222" s="472"/>
      <c r="W222" s="472"/>
      <c r="X222" s="472"/>
      <c r="Y222" s="472"/>
      <c r="Z222" s="472"/>
      <c r="AA222" s="472"/>
      <c r="AB222" s="472"/>
      <c r="AC222" s="472"/>
      <c r="AD222" s="472"/>
      <c r="AE222" s="472"/>
      <c r="AF222" s="472"/>
      <c r="AG222" s="472"/>
      <c r="AH222" s="472"/>
      <c r="AI222" s="472"/>
      <c r="AJ222" s="472"/>
      <c r="AK222" s="472"/>
      <c r="AL222" s="472"/>
      <c r="AM222" s="472"/>
      <c r="AN222" s="472"/>
      <c r="AO222" s="472"/>
      <c r="AP222" s="472"/>
      <c r="AQ222" s="472"/>
      <c r="AR222" s="472"/>
      <c r="AS222" s="472"/>
      <c r="AT222" s="472"/>
      <c r="AU222" s="472"/>
      <c r="AV222" s="472"/>
      <c r="AW222" s="472"/>
      <c r="AX222" s="472"/>
      <c r="AY222" s="472"/>
      <c r="AZ222" s="472"/>
      <c r="BA222" s="472"/>
      <c r="BB222" s="472"/>
      <c r="BC222" s="472"/>
      <c r="BD222" s="472"/>
      <c r="BE222" s="472"/>
      <c r="BF222" s="472"/>
      <c r="BG222" s="472"/>
      <c r="BH222" s="472"/>
      <c r="BI222" s="472"/>
      <c r="BJ222" s="472"/>
      <c r="BK222" s="472"/>
      <c r="BL222" s="472"/>
      <c r="BM222" s="472"/>
      <c r="BN222" s="472"/>
      <c r="BO222" s="472"/>
      <c r="BP222" s="472"/>
      <c r="BQ222" s="472"/>
      <c r="BR222" s="472"/>
      <c r="BS222" s="472"/>
      <c r="BT222" s="472"/>
      <c r="BU222" s="472"/>
      <c r="BV222" s="472"/>
      <c r="BW222" s="472"/>
      <c r="BX222" s="472"/>
      <c r="BY222" s="472"/>
      <c r="BZ222" s="472"/>
      <c r="CA222" s="472"/>
      <c r="CB222" s="472"/>
      <c r="CC222" s="472"/>
      <c r="CD222" s="472"/>
      <c r="CE222" s="472"/>
      <c r="CF222" s="472"/>
      <c r="CG222" s="472"/>
      <c r="CH222" s="472"/>
      <c r="CI222" s="472"/>
      <c r="CJ222" s="472"/>
      <c r="CK222" s="472"/>
      <c r="CL222" s="472"/>
      <c r="CM222" s="472"/>
      <c r="CN222" s="472"/>
      <c r="CO222" s="472"/>
      <c r="CP222" s="472"/>
      <c r="CQ222" s="472"/>
      <c r="CR222" s="472"/>
      <c r="CS222" s="472"/>
      <c r="CT222" s="472"/>
      <c r="CU222" s="472"/>
      <c r="CV222" s="472"/>
      <c r="CW222" s="472"/>
      <c r="CX222" s="472"/>
      <c r="CY222" s="472"/>
      <c r="CZ222" s="472"/>
      <c r="DA222" s="472"/>
      <c r="DB222" s="472"/>
      <c r="DC222" s="472"/>
      <c r="DD222" s="472"/>
      <c r="DE222" s="472"/>
      <c r="DF222" s="472"/>
      <c r="DG222" s="472"/>
      <c r="DH222" s="472"/>
      <c r="DI222" s="472"/>
      <c r="DJ222" s="472"/>
      <c r="DK222" s="472"/>
      <c r="DL222" s="472"/>
      <c r="DM222" s="472"/>
      <c r="DN222" s="472"/>
      <c r="DO222" s="472"/>
      <c r="DP222" s="472"/>
      <c r="DQ222" s="472"/>
      <c r="DR222" s="472"/>
      <c r="DS222" s="472"/>
      <c r="DT222" s="472"/>
      <c r="DU222" s="472"/>
      <c r="DV222" s="472"/>
      <c r="DW222" s="472"/>
      <c r="DX222" s="472"/>
      <c r="DY222" s="472"/>
      <c r="DZ222" s="472"/>
      <c r="EA222" s="472"/>
      <c r="EB222" s="472"/>
      <c r="EC222" s="472"/>
      <c r="ED222" s="472"/>
      <c r="EE222" s="472"/>
      <c r="EF222" s="472"/>
      <c r="EG222" s="472"/>
      <c r="EH222" s="472"/>
      <c r="EI222" s="472"/>
      <c r="EJ222" s="472"/>
      <c r="EK222" s="472"/>
      <c r="EL222" s="472"/>
      <c r="EM222" s="472"/>
      <c r="EN222" s="472"/>
      <c r="EO222" s="472"/>
      <c r="EP222" s="472"/>
      <c r="EQ222" s="472"/>
      <c r="ER222" s="472"/>
      <c r="ES222" s="472"/>
      <c r="ET222" s="472"/>
      <c r="EU222" s="472"/>
      <c r="EV222" s="472"/>
      <c r="EW222" s="472"/>
      <c r="EX222" s="472"/>
      <c r="EY222" s="472"/>
      <c r="EZ222" s="472"/>
      <c r="FA222" s="472"/>
      <c r="FB222" s="472"/>
      <c r="FC222" s="472"/>
      <c r="FD222" s="472"/>
      <c r="FE222" s="472"/>
      <c r="FF222" s="472"/>
      <c r="FG222" s="472"/>
      <c r="FH222" s="472"/>
      <c r="FI222" s="472"/>
      <c r="FJ222" s="472"/>
      <c r="FK222" s="472"/>
      <c r="FL222" s="472"/>
      <c r="FM222" s="472"/>
      <c r="FN222" s="472"/>
      <c r="FO222" s="472"/>
      <c r="FP222" s="472"/>
      <c r="FQ222" s="472"/>
      <c r="FR222" s="472"/>
      <c r="FS222" s="472"/>
      <c r="FT222" s="472"/>
      <c r="FU222" s="472"/>
      <c r="FV222" s="472"/>
      <c r="FW222" s="472"/>
      <c r="FX222" s="472"/>
      <c r="FY222" s="472"/>
      <c r="FZ222" s="472"/>
      <c r="GA222" s="472"/>
      <c r="GB222" s="472"/>
      <c r="GC222" s="472"/>
      <c r="GD222" s="472"/>
      <c r="GE222" s="472"/>
      <c r="GF222" s="472"/>
      <c r="GG222" s="472"/>
      <c r="GH222" s="472"/>
      <c r="GI222" s="472"/>
      <c r="GJ222" s="472"/>
      <c r="GK222" s="472"/>
      <c r="GL222" s="472"/>
      <c r="GM222" s="472"/>
      <c r="GN222" s="472"/>
      <c r="GO222" s="472"/>
      <c r="GP222" s="472"/>
      <c r="GQ222" s="472"/>
      <c r="GR222" s="472"/>
      <c r="GS222" s="472"/>
      <c r="GT222" s="472"/>
      <c r="GU222" s="472"/>
      <c r="GV222" s="472"/>
      <c r="GW222" s="472"/>
      <c r="GX222" s="472"/>
      <c r="GY222" s="472"/>
      <c r="GZ222" s="472"/>
      <c r="HA222" s="472"/>
      <c r="HB222" s="472"/>
      <c r="HC222" s="472"/>
      <c r="HD222" s="472"/>
      <c r="HE222" s="472"/>
      <c r="HF222" s="472"/>
      <c r="HG222" s="472"/>
      <c r="HH222" s="472"/>
      <c r="HI222" s="472"/>
      <c r="HJ222" s="472"/>
      <c r="HK222" s="472"/>
      <c r="HL222" s="472"/>
      <c r="HM222" s="472"/>
      <c r="HN222" s="472"/>
      <c r="HO222" s="472"/>
      <c r="HP222" s="472"/>
      <c r="HQ222" s="472"/>
      <c r="HR222" s="472"/>
      <c r="HS222" s="472"/>
      <c r="HT222" s="472"/>
      <c r="HU222" s="472"/>
      <c r="HV222" s="472"/>
      <c r="HW222" s="472"/>
      <c r="HX222" s="472"/>
      <c r="HY222" s="472"/>
      <c r="HZ222" s="472"/>
      <c r="IA222" s="472"/>
      <c r="IB222" s="472"/>
      <c r="IC222" s="472"/>
      <c r="ID222" s="472"/>
    </row>
    <row r="223" spans="1:238" ht="31.2" x14ac:dyDescent="0.3">
      <c r="A223" s="296" t="s">
        <v>1495</v>
      </c>
      <c r="B223" s="612">
        <v>2</v>
      </c>
      <c r="C223" s="612">
        <v>619</v>
      </c>
      <c r="D223" s="612">
        <v>5206</v>
      </c>
      <c r="E223" s="294">
        <f t="shared" si="57"/>
        <v>15000</v>
      </c>
      <c r="F223" s="294">
        <v>0</v>
      </c>
      <c r="G223" s="294">
        <v>0</v>
      </c>
      <c r="H223" s="294">
        <v>15000</v>
      </c>
      <c r="I223" s="294">
        <v>0</v>
      </c>
      <c r="J223" s="294">
        <v>0</v>
      </c>
      <c r="K223" s="294">
        <v>0</v>
      </c>
      <c r="L223" s="294">
        <v>0</v>
      </c>
      <c r="M223" s="294">
        <v>0</v>
      </c>
      <c r="N223" s="472"/>
      <c r="O223" s="472"/>
      <c r="P223" s="472"/>
      <c r="Q223" s="472"/>
      <c r="R223" s="472"/>
      <c r="S223" s="472"/>
      <c r="T223" s="472"/>
      <c r="U223" s="472"/>
      <c r="V223" s="472"/>
      <c r="W223" s="472"/>
      <c r="X223" s="472"/>
      <c r="Y223" s="472"/>
      <c r="Z223" s="472"/>
      <c r="AA223" s="472"/>
      <c r="AB223" s="472"/>
      <c r="AC223" s="472"/>
      <c r="AD223" s="472"/>
      <c r="AE223" s="472"/>
      <c r="AF223" s="472"/>
      <c r="AG223" s="472"/>
      <c r="AH223" s="472"/>
      <c r="AI223" s="472"/>
      <c r="AJ223" s="472"/>
      <c r="AK223" s="472"/>
      <c r="AL223" s="472"/>
      <c r="AM223" s="472"/>
      <c r="AN223" s="472"/>
      <c r="AO223" s="472"/>
      <c r="AP223" s="472"/>
      <c r="AQ223" s="472"/>
      <c r="AR223" s="472"/>
      <c r="AS223" s="472"/>
      <c r="AT223" s="472"/>
      <c r="AU223" s="472"/>
      <c r="AV223" s="472"/>
      <c r="AW223" s="472"/>
      <c r="AX223" s="472"/>
      <c r="AY223" s="472"/>
      <c r="AZ223" s="472"/>
      <c r="BA223" s="472"/>
      <c r="BB223" s="472"/>
      <c r="BC223" s="472"/>
      <c r="BD223" s="472"/>
      <c r="BE223" s="472"/>
      <c r="BF223" s="472"/>
      <c r="BG223" s="472"/>
      <c r="BH223" s="472"/>
      <c r="BI223" s="472"/>
      <c r="BJ223" s="472"/>
      <c r="BK223" s="472"/>
      <c r="BL223" s="472"/>
      <c r="BM223" s="472"/>
      <c r="BN223" s="472"/>
      <c r="BO223" s="472"/>
      <c r="BP223" s="472"/>
      <c r="BQ223" s="472"/>
      <c r="BR223" s="472"/>
      <c r="BS223" s="472"/>
      <c r="BT223" s="472"/>
      <c r="BU223" s="472"/>
      <c r="BV223" s="472"/>
      <c r="BW223" s="472"/>
      <c r="BX223" s="472"/>
      <c r="BY223" s="472"/>
      <c r="BZ223" s="472"/>
      <c r="CA223" s="472"/>
      <c r="CB223" s="472"/>
      <c r="CC223" s="472"/>
      <c r="CD223" s="472"/>
      <c r="CE223" s="472"/>
      <c r="CF223" s="472"/>
      <c r="CG223" s="472"/>
      <c r="CH223" s="472"/>
      <c r="CI223" s="472"/>
      <c r="CJ223" s="472"/>
      <c r="CK223" s="472"/>
      <c r="CL223" s="472"/>
      <c r="CM223" s="472"/>
      <c r="CN223" s="472"/>
      <c r="CO223" s="472"/>
      <c r="CP223" s="472"/>
      <c r="CQ223" s="472"/>
      <c r="CR223" s="472"/>
      <c r="CS223" s="472"/>
      <c r="CT223" s="472"/>
      <c r="CU223" s="472"/>
      <c r="CV223" s="472"/>
      <c r="CW223" s="472"/>
      <c r="CX223" s="472"/>
      <c r="CY223" s="472"/>
      <c r="CZ223" s="472"/>
      <c r="DA223" s="472"/>
      <c r="DB223" s="472"/>
      <c r="DC223" s="472"/>
      <c r="DD223" s="472"/>
      <c r="DE223" s="472"/>
      <c r="DF223" s="472"/>
      <c r="DG223" s="472"/>
      <c r="DH223" s="472"/>
      <c r="DI223" s="472"/>
      <c r="DJ223" s="472"/>
      <c r="DK223" s="472"/>
      <c r="DL223" s="472"/>
      <c r="DM223" s="472"/>
      <c r="DN223" s="472"/>
      <c r="DO223" s="472"/>
      <c r="DP223" s="472"/>
      <c r="DQ223" s="472"/>
      <c r="DR223" s="472"/>
      <c r="DS223" s="472"/>
      <c r="DT223" s="472"/>
      <c r="DU223" s="472"/>
      <c r="DV223" s="472"/>
      <c r="DW223" s="472"/>
      <c r="DX223" s="472"/>
      <c r="DY223" s="472"/>
      <c r="DZ223" s="472"/>
      <c r="EA223" s="472"/>
      <c r="EB223" s="472"/>
      <c r="EC223" s="472"/>
      <c r="ED223" s="472"/>
      <c r="EE223" s="472"/>
      <c r="EF223" s="472"/>
      <c r="EG223" s="472"/>
      <c r="EH223" s="472"/>
      <c r="EI223" s="472"/>
      <c r="EJ223" s="472"/>
      <c r="EK223" s="472"/>
      <c r="EL223" s="472"/>
      <c r="EM223" s="472"/>
      <c r="EN223" s="472"/>
      <c r="EO223" s="472"/>
      <c r="EP223" s="472"/>
      <c r="EQ223" s="472"/>
      <c r="ER223" s="472"/>
      <c r="ES223" s="472"/>
      <c r="ET223" s="472"/>
      <c r="EU223" s="472"/>
      <c r="EV223" s="472"/>
      <c r="EW223" s="472"/>
      <c r="EX223" s="472"/>
      <c r="EY223" s="472"/>
      <c r="EZ223" s="472"/>
      <c r="FA223" s="472"/>
      <c r="FB223" s="472"/>
      <c r="FC223" s="472"/>
      <c r="FD223" s="472"/>
      <c r="FE223" s="472"/>
      <c r="FF223" s="472"/>
      <c r="FG223" s="472"/>
      <c r="FH223" s="472"/>
      <c r="FI223" s="472"/>
      <c r="FJ223" s="472"/>
      <c r="FK223" s="472"/>
      <c r="FL223" s="472"/>
      <c r="FM223" s="472"/>
      <c r="FN223" s="472"/>
      <c r="FO223" s="472"/>
      <c r="FP223" s="472"/>
      <c r="FQ223" s="472"/>
      <c r="FR223" s="472"/>
      <c r="FS223" s="472"/>
      <c r="FT223" s="472"/>
      <c r="FU223" s="472"/>
      <c r="FV223" s="472"/>
      <c r="FW223" s="472"/>
      <c r="FX223" s="472"/>
      <c r="FY223" s="472"/>
      <c r="FZ223" s="472"/>
      <c r="GA223" s="472"/>
      <c r="GB223" s="472"/>
      <c r="GC223" s="472"/>
      <c r="GD223" s="472"/>
      <c r="GE223" s="472"/>
      <c r="GF223" s="472"/>
      <c r="GG223" s="472"/>
      <c r="GH223" s="472"/>
      <c r="GI223" s="472"/>
      <c r="GJ223" s="472"/>
      <c r="GK223" s="472"/>
      <c r="GL223" s="472"/>
      <c r="GM223" s="472"/>
      <c r="GN223" s="472"/>
      <c r="GO223" s="472"/>
      <c r="GP223" s="472"/>
      <c r="GQ223" s="472"/>
      <c r="GR223" s="472"/>
      <c r="GS223" s="472"/>
      <c r="GT223" s="472"/>
      <c r="GU223" s="472"/>
      <c r="GV223" s="472"/>
      <c r="GW223" s="472"/>
      <c r="GX223" s="472"/>
      <c r="GY223" s="472"/>
      <c r="GZ223" s="472"/>
      <c r="HA223" s="472"/>
      <c r="HB223" s="472"/>
      <c r="HC223" s="472"/>
      <c r="HD223" s="472"/>
      <c r="HE223" s="472"/>
      <c r="HF223" s="472"/>
      <c r="HG223" s="472"/>
      <c r="HH223" s="472"/>
      <c r="HI223" s="472"/>
      <c r="HJ223" s="472"/>
      <c r="HK223" s="472"/>
      <c r="HL223" s="472"/>
      <c r="HM223" s="472"/>
      <c r="HN223" s="472"/>
      <c r="HO223" s="472"/>
      <c r="HP223" s="472"/>
      <c r="HQ223" s="472"/>
      <c r="HR223" s="472"/>
      <c r="HS223" s="472"/>
      <c r="HT223" s="472"/>
      <c r="HU223" s="472"/>
      <c r="HV223" s="472"/>
      <c r="HW223" s="472"/>
      <c r="HX223" s="472"/>
      <c r="HY223" s="472"/>
      <c r="HZ223" s="472"/>
      <c r="IA223" s="472"/>
      <c r="IB223" s="472"/>
      <c r="IC223" s="472"/>
      <c r="ID223" s="472"/>
    </row>
    <row r="224" spans="1:238" ht="31.2" x14ac:dyDescent="0.3">
      <c r="A224" s="296" t="s">
        <v>1496</v>
      </c>
      <c r="B224" s="612">
        <v>2</v>
      </c>
      <c r="C224" s="612">
        <v>619</v>
      </c>
      <c r="D224" s="612">
        <v>5206</v>
      </c>
      <c r="E224" s="294">
        <f t="shared" si="57"/>
        <v>173000</v>
      </c>
      <c r="F224" s="294">
        <v>0</v>
      </c>
      <c r="G224" s="294">
        <v>0</v>
      </c>
      <c r="H224" s="294">
        <f>15995+3214+23791</f>
        <v>43000</v>
      </c>
      <c r="I224" s="294">
        <v>0</v>
      </c>
      <c r="J224" s="294">
        <v>0</v>
      </c>
      <c r="K224" s="294">
        <v>0</v>
      </c>
      <c r="L224" s="294">
        <v>0</v>
      </c>
      <c r="M224" s="294">
        <v>130000</v>
      </c>
      <c r="N224" s="472"/>
      <c r="O224" s="472"/>
      <c r="P224" s="472"/>
      <c r="Q224" s="472"/>
      <c r="R224" s="472"/>
      <c r="S224" s="472"/>
      <c r="T224" s="472"/>
      <c r="U224" s="472"/>
      <c r="V224" s="472"/>
      <c r="W224" s="472"/>
      <c r="X224" s="472"/>
      <c r="Y224" s="472"/>
      <c r="Z224" s="472"/>
      <c r="AA224" s="472"/>
      <c r="AB224" s="472"/>
      <c r="AC224" s="472"/>
      <c r="AD224" s="472"/>
      <c r="AE224" s="472"/>
      <c r="AF224" s="472"/>
      <c r="AG224" s="472"/>
      <c r="AH224" s="472"/>
      <c r="AI224" s="472"/>
      <c r="AJ224" s="472"/>
      <c r="AK224" s="472"/>
      <c r="AL224" s="472"/>
      <c r="AM224" s="472"/>
      <c r="AN224" s="472"/>
      <c r="AO224" s="472"/>
      <c r="AP224" s="472"/>
      <c r="AQ224" s="472"/>
      <c r="AR224" s="472"/>
      <c r="AS224" s="472"/>
      <c r="AT224" s="472"/>
      <c r="AU224" s="472"/>
      <c r="AV224" s="472"/>
      <c r="AW224" s="472"/>
      <c r="AX224" s="472"/>
      <c r="AY224" s="472"/>
      <c r="AZ224" s="472"/>
      <c r="BA224" s="472"/>
      <c r="BB224" s="472"/>
      <c r="BC224" s="472"/>
      <c r="BD224" s="472"/>
      <c r="BE224" s="472"/>
      <c r="BF224" s="472"/>
      <c r="BG224" s="472"/>
      <c r="BH224" s="472"/>
      <c r="BI224" s="472"/>
      <c r="BJ224" s="472"/>
      <c r="BK224" s="472"/>
      <c r="BL224" s="472"/>
      <c r="BM224" s="472"/>
      <c r="BN224" s="472"/>
      <c r="BO224" s="472"/>
      <c r="BP224" s="472"/>
      <c r="BQ224" s="472"/>
      <c r="BR224" s="472"/>
      <c r="BS224" s="472"/>
      <c r="BT224" s="472"/>
      <c r="BU224" s="472"/>
      <c r="BV224" s="472"/>
      <c r="BW224" s="472"/>
      <c r="BX224" s="472"/>
      <c r="BY224" s="472"/>
      <c r="BZ224" s="472"/>
      <c r="CA224" s="472"/>
      <c r="CB224" s="472"/>
      <c r="CC224" s="472"/>
      <c r="CD224" s="472"/>
      <c r="CE224" s="472"/>
      <c r="CF224" s="472"/>
      <c r="CG224" s="472"/>
      <c r="CH224" s="472"/>
      <c r="CI224" s="472"/>
      <c r="CJ224" s="472"/>
      <c r="CK224" s="472"/>
      <c r="CL224" s="472"/>
      <c r="CM224" s="472"/>
      <c r="CN224" s="472"/>
      <c r="CO224" s="472"/>
      <c r="CP224" s="472"/>
      <c r="CQ224" s="472"/>
      <c r="CR224" s="472"/>
      <c r="CS224" s="472"/>
      <c r="CT224" s="472"/>
      <c r="CU224" s="472"/>
      <c r="CV224" s="472"/>
      <c r="CW224" s="472"/>
      <c r="CX224" s="472"/>
      <c r="CY224" s="472"/>
      <c r="CZ224" s="472"/>
      <c r="DA224" s="472"/>
      <c r="DB224" s="472"/>
      <c r="DC224" s="472"/>
      <c r="DD224" s="472"/>
      <c r="DE224" s="472"/>
      <c r="DF224" s="472"/>
      <c r="DG224" s="472"/>
      <c r="DH224" s="472"/>
      <c r="DI224" s="472"/>
      <c r="DJ224" s="472"/>
      <c r="DK224" s="472"/>
      <c r="DL224" s="472"/>
      <c r="DM224" s="472"/>
      <c r="DN224" s="472"/>
      <c r="DO224" s="472"/>
      <c r="DP224" s="472"/>
      <c r="DQ224" s="472"/>
      <c r="DR224" s="472"/>
      <c r="DS224" s="472"/>
      <c r="DT224" s="472"/>
      <c r="DU224" s="472"/>
      <c r="DV224" s="472"/>
      <c r="DW224" s="472"/>
      <c r="DX224" s="472"/>
      <c r="DY224" s="472"/>
      <c r="DZ224" s="472"/>
      <c r="EA224" s="472"/>
      <c r="EB224" s="472"/>
      <c r="EC224" s="472"/>
      <c r="ED224" s="472"/>
      <c r="EE224" s="472"/>
      <c r="EF224" s="472"/>
      <c r="EG224" s="472"/>
      <c r="EH224" s="472"/>
      <c r="EI224" s="472"/>
      <c r="EJ224" s="472"/>
      <c r="EK224" s="472"/>
      <c r="EL224" s="472"/>
      <c r="EM224" s="472"/>
      <c r="EN224" s="472"/>
      <c r="EO224" s="472"/>
      <c r="EP224" s="472"/>
      <c r="EQ224" s="472"/>
      <c r="ER224" s="472"/>
      <c r="ES224" s="472"/>
      <c r="ET224" s="472"/>
      <c r="EU224" s="472"/>
      <c r="EV224" s="472"/>
      <c r="EW224" s="472"/>
      <c r="EX224" s="472"/>
      <c r="EY224" s="472"/>
      <c r="EZ224" s="472"/>
      <c r="FA224" s="472"/>
      <c r="FB224" s="472"/>
      <c r="FC224" s="472"/>
      <c r="FD224" s="472"/>
      <c r="FE224" s="472"/>
      <c r="FF224" s="472"/>
      <c r="FG224" s="472"/>
      <c r="FH224" s="472"/>
      <c r="FI224" s="472"/>
      <c r="FJ224" s="472"/>
      <c r="FK224" s="472"/>
      <c r="FL224" s="472"/>
      <c r="FM224" s="472"/>
      <c r="FN224" s="472"/>
      <c r="FO224" s="472"/>
      <c r="FP224" s="472"/>
      <c r="FQ224" s="472"/>
      <c r="FR224" s="472"/>
      <c r="FS224" s="472"/>
      <c r="FT224" s="472"/>
      <c r="FU224" s="472"/>
      <c r="FV224" s="472"/>
      <c r="FW224" s="472"/>
      <c r="FX224" s="472"/>
      <c r="FY224" s="472"/>
      <c r="FZ224" s="472"/>
      <c r="GA224" s="472"/>
      <c r="GB224" s="472"/>
      <c r="GC224" s="472"/>
      <c r="GD224" s="472"/>
      <c r="GE224" s="472"/>
      <c r="GF224" s="472"/>
      <c r="GG224" s="472"/>
      <c r="GH224" s="472"/>
      <c r="GI224" s="472"/>
      <c r="GJ224" s="472"/>
      <c r="GK224" s="472"/>
      <c r="GL224" s="472"/>
      <c r="GM224" s="472"/>
      <c r="GN224" s="472"/>
      <c r="GO224" s="472"/>
      <c r="GP224" s="472"/>
      <c r="GQ224" s="472"/>
      <c r="GR224" s="472"/>
      <c r="GS224" s="472"/>
      <c r="GT224" s="472"/>
      <c r="GU224" s="472"/>
      <c r="GV224" s="472"/>
      <c r="GW224" s="472"/>
      <c r="GX224" s="472"/>
      <c r="GY224" s="472"/>
      <c r="GZ224" s="472"/>
      <c r="HA224" s="472"/>
      <c r="HB224" s="472"/>
      <c r="HC224" s="472"/>
      <c r="HD224" s="472"/>
      <c r="HE224" s="472"/>
      <c r="HF224" s="472"/>
      <c r="HG224" s="472"/>
      <c r="HH224" s="472"/>
      <c r="HI224" s="472"/>
      <c r="HJ224" s="472"/>
      <c r="HK224" s="472"/>
      <c r="HL224" s="472"/>
      <c r="HM224" s="472"/>
      <c r="HN224" s="472"/>
      <c r="HO224" s="472"/>
      <c r="HP224" s="472"/>
      <c r="HQ224" s="472"/>
      <c r="HR224" s="472"/>
      <c r="HS224" s="472"/>
      <c r="HT224" s="472"/>
      <c r="HU224" s="472"/>
      <c r="HV224" s="472"/>
      <c r="HW224" s="472"/>
      <c r="HX224" s="472"/>
      <c r="HY224" s="472"/>
      <c r="HZ224" s="472"/>
      <c r="IA224" s="472"/>
      <c r="IB224" s="472"/>
      <c r="IC224" s="472"/>
      <c r="ID224" s="472"/>
    </row>
    <row r="225" spans="1:238" ht="31.2" x14ac:dyDescent="0.3">
      <c r="A225" s="296" t="s">
        <v>1497</v>
      </c>
      <c r="B225" s="612">
        <v>2</v>
      </c>
      <c r="C225" s="612">
        <v>619</v>
      </c>
      <c r="D225" s="612">
        <v>5206</v>
      </c>
      <c r="E225" s="294">
        <f t="shared" si="57"/>
        <v>96000</v>
      </c>
      <c r="F225" s="294">
        <v>0</v>
      </c>
      <c r="G225" s="294">
        <v>0</v>
      </c>
      <c r="H225" s="294">
        <f>75000+21000</f>
        <v>96000</v>
      </c>
      <c r="I225" s="294">
        <v>0</v>
      </c>
      <c r="J225" s="294">
        <v>0</v>
      </c>
      <c r="K225" s="294">
        <v>0</v>
      </c>
      <c r="L225" s="294">
        <v>0</v>
      </c>
      <c r="M225" s="294">
        <f>21000-21000</f>
        <v>0</v>
      </c>
      <c r="N225" s="472"/>
      <c r="O225" s="472"/>
      <c r="P225" s="472"/>
      <c r="Q225" s="472"/>
      <c r="R225" s="472"/>
      <c r="S225" s="472"/>
      <c r="T225" s="472"/>
      <c r="U225" s="472"/>
      <c r="V225" s="472"/>
      <c r="W225" s="472"/>
      <c r="X225" s="472"/>
      <c r="Y225" s="472"/>
      <c r="Z225" s="472"/>
      <c r="AA225" s="472"/>
      <c r="AB225" s="472"/>
      <c r="AC225" s="472"/>
      <c r="AD225" s="472"/>
      <c r="AE225" s="472"/>
      <c r="AF225" s="472"/>
      <c r="AG225" s="472"/>
      <c r="AH225" s="472"/>
      <c r="AI225" s="472"/>
      <c r="AJ225" s="472"/>
      <c r="AK225" s="472"/>
      <c r="AL225" s="472"/>
      <c r="AM225" s="472"/>
      <c r="AN225" s="472"/>
      <c r="AO225" s="472"/>
      <c r="AP225" s="472"/>
      <c r="AQ225" s="472"/>
      <c r="AR225" s="472"/>
      <c r="AS225" s="472"/>
      <c r="AT225" s="472"/>
      <c r="AU225" s="472"/>
      <c r="AV225" s="472"/>
      <c r="AW225" s="472"/>
      <c r="AX225" s="472"/>
      <c r="AY225" s="472"/>
      <c r="AZ225" s="472"/>
      <c r="BA225" s="472"/>
      <c r="BB225" s="472"/>
      <c r="BC225" s="472"/>
      <c r="BD225" s="472"/>
      <c r="BE225" s="472"/>
      <c r="BF225" s="472"/>
      <c r="BG225" s="472"/>
      <c r="BH225" s="472"/>
      <c r="BI225" s="472"/>
      <c r="BJ225" s="472"/>
      <c r="BK225" s="472"/>
      <c r="BL225" s="472"/>
      <c r="BM225" s="472"/>
      <c r="BN225" s="472"/>
      <c r="BO225" s="472"/>
      <c r="BP225" s="472"/>
      <c r="BQ225" s="472"/>
      <c r="BR225" s="472"/>
      <c r="BS225" s="472"/>
      <c r="BT225" s="472"/>
      <c r="BU225" s="472"/>
      <c r="BV225" s="472"/>
      <c r="BW225" s="472"/>
      <c r="BX225" s="472"/>
      <c r="BY225" s="472"/>
      <c r="BZ225" s="472"/>
      <c r="CA225" s="472"/>
      <c r="CB225" s="472"/>
      <c r="CC225" s="472"/>
      <c r="CD225" s="472"/>
      <c r="CE225" s="472"/>
      <c r="CF225" s="472"/>
      <c r="CG225" s="472"/>
      <c r="CH225" s="472"/>
      <c r="CI225" s="472"/>
      <c r="CJ225" s="472"/>
      <c r="CK225" s="472"/>
      <c r="CL225" s="472"/>
      <c r="CM225" s="472"/>
      <c r="CN225" s="472"/>
      <c r="CO225" s="472"/>
      <c r="CP225" s="472"/>
      <c r="CQ225" s="472"/>
      <c r="CR225" s="472"/>
      <c r="CS225" s="472"/>
      <c r="CT225" s="472"/>
      <c r="CU225" s="472"/>
      <c r="CV225" s="472"/>
      <c r="CW225" s="472"/>
      <c r="CX225" s="472"/>
      <c r="CY225" s="472"/>
      <c r="CZ225" s="472"/>
      <c r="DA225" s="472"/>
      <c r="DB225" s="472"/>
      <c r="DC225" s="472"/>
      <c r="DD225" s="472"/>
      <c r="DE225" s="472"/>
      <c r="DF225" s="472"/>
      <c r="DG225" s="472"/>
      <c r="DH225" s="472"/>
      <c r="DI225" s="472"/>
      <c r="DJ225" s="472"/>
      <c r="DK225" s="472"/>
      <c r="DL225" s="472"/>
      <c r="DM225" s="472"/>
      <c r="DN225" s="472"/>
      <c r="DO225" s="472"/>
      <c r="DP225" s="472"/>
      <c r="DQ225" s="472"/>
      <c r="DR225" s="472"/>
      <c r="DS225" s="472"/>
      <c r="DT225" s="472"/>
      <c r="DU225" s="472"/>
      <c r="DV225" s="472"/>
      <c r="DW225" s="472"/>
      <c r="DX225" s="472"/>
      <c r="DY225" s="472"/>
      <c r="DZ225" s="472"/>
      <c r="EA225" s="472"/>
      <c r="EB225" s="472"/>
      <c r="EC225" s="472"/>
      <c r="ED225" s="472"/>
      <c r="EE225" s="472"/>
      <c r="EF225" s="472"/>
      <c r="EG225" s="472"/>
      <c r="EH225" s="472"/>
      <c r="EI225" s="472"/>
      <c r="EJ225" s="472"/>
      <c r="EK225" s="472"/>
      <c r="EL225" s="472"/>
      <c r="EM225" s="472"/>
      <c r="EN225" s="472"/>
      <c r="EO225" s="472"/>
      <c r="EP225" s="472"/>
      <c r="EQ225" s="472"/>
      <c r="ER225" s="472"/>
      <c r="ES225" s="472"/>
      <c r="ET225" s="472"/>
      <c r="EU225" s="472"/>
      <c r="EV225" s="472"/>
      <c r="EW225" s="472"/>
      <c r="EX225" s="472"/>
      <c r="EY225" s="472"/>
      <c r="EZ225" s="472"/>
      <c r="FA225" s="472"/>
      <c r="FB225" s="472"/>
      <c r="FC225" s="472"/>
      <c r="FD225" s="472"/>
      <c r="FE225" s="472"/>
      <c r="FF225" s="472"/>
      <c r="FG225" s="472"/>
      <c r="FH225" s="472"/>
      <c r="FI225" s="472"/>
      <c r="FJ225" s="472"/>
      <c r="FK225" s="472"/>
      <c r="FL225" s="472"/>
      <c r="FM225" s="472"/>
      <c r="FN225" s="472"/>
      <c r="FO225" s="472"/>
      <c r="FP225" s="472"/>
      <c r="FQ225" s="472"/>
      <c r="FR225" s="472"/>
      <c r="FS225" s="472"/>
      <c r="FT225" s="472"/>
      <c r="FU225" s="472"/>
      <c r="FV225" s="472"/>
      <c r="FW225" s="472"/>
      <c r="FX225" s="472"/>
      <c r="FY225" s="472"/>
      <c r="FZ225" s="472"/>
      <c r="GA225" s="472"/>
      <c r="GB225" s="472"/>
      <c r="GC225" s="472"/>
      <c r="GD225" s="472"/>
      <c r="GE225" s="472"/>
      <c r="GF225" s="472"/>
      <c r="GG225" s="472"/>
      <c r="GH225" s="472"/>
      <c r="GI225" s="472"/>
      <c r="GJ225" s="472"/>
      <c r="GK225" s="472"/>
      <c r="GL225" s="472"/>
      <c r="GM225" s="472"/>
      <c r="GN225" s="472"/>
      <c r="GO225" s="472"/>
      <c r="GP225" s="472"/>
      <c r="GQ225" s="472"/>
      <c r="GR225" s="472"/>
      <c r="GS225" s="472"/>
      <c r="GT225" s="472"/>
      <c r="GU225" s="472"/>
      <c r="GV225" s="472"/>
      <c r="GW225" s="472"/>
      <c r="GX225" s="472"/>
      <c r="GY225" s="472"/>
      <c r="GZ225" s="472"/>
      <c r="HA225" s="472"/>
      <c r="HB225" s="472"/>
      <c r="HC225" s="472"/>
      <c r="HD225" s="472"/>
      <c r="HE225" s="472"/>
      <c r="HF225" s="472"/>
      <c r="HG225" s="472"/>
      <c r="HH225" s="472"/>
      <c r="HI225" s="472"/>
      <c r="HJ225" s="472"/>
      <c r="HK225" s="472"/>
      <c r="HL225" s="472"/>
      <c r="HM225" s="472"/>
      <c r="HN225" s="472"/>
      <c r="HO225" s="472"/>
      <c r="HP225" s="472"/>
      <c r="HQ225" s="472"/>
      <c r="HR225" s="472"/>
      <c r="HS225" s="472"/>
      <c r="HT225" s="472"/>
      <c r="HU225" s="472"/>
      <c r="HV225" s="472"/>
      <c r="HW225" s="472"/>
      <c r="HX225" s="472"/>
      <c r="HY225" s="472"/>
      <c r="HZ225" s="472"/>
      <c r="IA225" s="472"/>
      <c r="IB225" s="472"/>
      <c r="IC225" s="472"/>
      <c r="ID225" s="472"/>
    </row>
    <row r="226" spans="1:238" ht="46.8" x14ac:dyDescent="0.3">
      <c r="A226" s="296" t="s">
        <v>1498</v>
      </c>
      <c r="B226" s="612">
        <v>2</v>
      </c>
      <c r="C226" s="612">
        <v>604</v>
      </c>
      <c r="D226" s="612">
        <v>5206</v>
      </c>
      <c r="E226" s="294">
        <f t="shared" si="57"/>
        <v>8987</v>
      </c>
      <c r="F226" s="294">
        <v>0</v>
      </c>
      <c r="G226" s="294">
        <v>0</v>
      </c>
      <c r="H226" s="294">
        <v>8987</v>
      </c>
      <c r="I226" s="294">
        <v>0</v>
      </c>
      <c r="J226" s="294">
        <v>0</v>
      </c>
      <c r="K226" s="294">
        <v>0</v>
      </c>
      <c r="L226" s="294">
        <v>0</v>
      </c>
      <c r="M226" s="294">
        <v>0</v>
      </c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  <c r="AA226" s="472"/>
      <c r="AB226" s="472"/>
      <c r="AC226" s="472"/>
      <c r="AD226" s="472"/>
      <c r="AE226" s="472"/>
      <c r="AF226" s="472"/>
      <c r="AG226" s="472"/>
      <c r="AH226" s="472"/>
      <c r="AI226" s="472"/>
      <c r="AJ226" s="472"/>
      <c r="AK226" s="472"/>
      <c r="AL226" s="472"/>
      <c r="AM226" s="472"/>
      <c r="AN226" s="472"/>
      <c r="AO226" s="472"/>
      <c r="AP226" s="472"/>
      <c r="AQ226" s="472"/>
      <c r="AR226" s="472"/>
      <c r="AS226" s="472"/>
      <c r="AT226" s="472"/>
      <c r="AU226" s="472"/>
      <c r="AV226" s="472"/>
      <c r="AW226" s="472"/>
      <c r="AX226" s="472"/>
      <c r="AY226" s="472"/>
      <c r="AZ226" s="472"/>
      <c r="BA226" s="472"/>
      <c r="BB226" s="472"/>
      <c r="BC226" s="472"/>
      <c r="BD226" s="472"/>
      <c r="BE226" s="472"/>
      <c r="BF226" s="472"/>
      <c r="BG226" s="472"/>
      <c r="BH226" s="472"/>
      <c r="BI226" s="472"/>
      <c r="BJ226" s="472"/>
      <c r="BK226" s="472"/>
      <c r="BL226" s="472"/>
      <c r="BM226" s="472"/>
      <c r="BN226" s="472"/>
      <c r="BO226" s="472"/>
      <c r="BP226" s="472"/>
      <c r="BQ226" s="472"/>
      <c r="BR226" s="472"/>
      <c r="BS226" s="472"/>
      <c r="BT226" s="472"/>
      <c r="BU226" s="472"/>
      <c r="BV226" s="472"/>
      <c r="BW226" s="472"/>
      <c r="BX226" s="472"/>
      <c r="BY226" s="472"/>
      <c r="BZ226" s="472"/>
      <c r="CA226" s="472"/>
      <c r="CB226" s="472"/>
      <c r="CC226" s="472"/>
      <c r="CD226" s="472"/>
      <c r="CE226" s="472"/>
      <c r="CF226" s="472"/>
      <c r="CG226" s="472"/>
      <c r="CH226" s="472"/>
      <c r="CI226" s="472"/>
      <c r="CJ226" s="472"/>
      <c r="CK226" s="472"/>
      <c r="CL226" s="472"/>
      <c r="CM226" s="472"/>
      <c r="CN226" s="472"/>
      <c r="CO226" s="472"/>
      <c r="CP226" s="472"/>
      <c r="CQ226" s="472"/>
      <c r="CR226" s="472"/>
      <c r="CS226" s="472"/>
      <c r="CT226" s="472"/>
      <c r="CU226" s="472"/>
      <c r="CV226" s="472"/>
      <c r="CW226" s="472"/>
      <c r="CX226" s="472"/>
      <c r="CY226" s="472"/>
      <c r="CZ226" s="472"/>
      <c r="DA226" s="472"/>
      <c r="DB226" s="472"/>
      <c r="DC226" s="472"/>
      <c r="DD226" s="472"/>
      <c r="DE226" s="472"/>
      <c r="DF226" s="472"/>
      <c r="DG226" s="472"/>
      <c r="DH226" s="472"/>
      <c r="DI226" s="472"/>
      <c r="DJ226" s="472"/>
      <c r="DK226" s="472"/>
      <c r="DL226" s="472"/>
      <c r="DM226" s="472"/>
      <c r="DN226" s="472"/>
      <c r="DO226" s="472"/>
      <c r="DP226" s="472"/>
      <c r="DQ226" s="472"/>
      <c r="DR226" s="472"/>
      <c r="DS226" s="472"/>
      <c r="DT226" s="472"/>
      <c r="DU226" s="472"/>
      <c r="DV226" s="472"/>
      <c r="DW226" s="472"/>
      <c r="DX226" s="472"/>
      <c r="DY226" s="472"/>
      <c r="DZ226" s="472"/>
      <c r="EA226" s="472"/>
      <c r="EB226" s="472"/>
      <c r="EC226" s="472"/>
      <c r="ED226" s="472"/>
      <c r="EE226" s="472"/>
      <c r="EF226" s="472"/>
      <c r="EG226" s="472"/>
      <c r="EH226" s="472"/>
      <c r="EI226" s="472"/>
      <c r="EJ226" s="472"/>
      <c r="EK226" s="472"/>
      <c r="EL226" s="472"/>
      <c r="EM226" s="472"/>
      <c r="EN226" s="472"/>
      <c r="EO226" s="472"/>
      <c r="EP226" s="472"/>
      <c r="EQ226" s="472"/>
      <c r="ER226" s="472"/>
      <c r="ES226" s="472"/>
      <c r="ET226" s="472"/>
      <c r="EU226" s="472"/>
      <c r="EV226" s="472"/>
      <c r="EW226" s="472"/>
      <c r="EX226" s="472"/>
      <c r="EY226" s="472"/>
      <c r="EZ226" s="472"/>
      <c r="FA226" s="472"/>
      <c r="FB226" s="472"/>
      <c r="FC226" s="472"/>
      <c r="FD226" s="472"/>
      <c r="FE226" s="472"/>
      <c r="FF226" s="472"/>
      <c r="FG226" s="472"/>
      <c r="FH226" s="472"/>
      <c r="FI226" s="472"/>
      <c r="FJ226" s="472"/>
      <c r="FK226" s="472"/>
      <c r="FL226" s="472"/>
      <c r="FM226" s="472"/>
      <c r="FN226" s="472"/>
      <c r="FO226" s="472"/>
      <c r="FP226" s="472"/>
      <c r="FQ226" s="472"/>
      <c r="FR226" s="472"/>
      <c r="FS226" s="472"/>
      <c r="FT226" s="472"/>
      <c r="FU226" s="472"/>
      <c r="FV226" s="472"/>
      <c r="FW226" s="472"/>
      <c r="FX226" s="472"/>
      <c r="FY226" s="472"/>
      <c r="FZ226" s="472"/>
      <c r="GA226" s="472"/>
      <c r="GB226" s="472"/>
      <c r="GC226" s="472"/>
      <c r="GD226" s="472"/>
      <c r="GE226" s="472"/>
      <c r="GF226" s="472"/>
      <c r="GG226" s="472"/>
      <c r="GH226" s="472"/>
      <c r="GI226" s="472"/>
      <c r="GJ226" s="472"/>
      <c r="GK226" s="472"/>
      <c r="GL226" s="472"/>
      <c r="GM226" s="472"/>
      <c r="GN226" s="472"/>
      <c r="GO226" s="472"/>
      <c r="GP226" s="472"/>
      <c r="GQ226" s="472"/>
      <c r="GR226" s="472"/>
      <c r="GS226" s="472"/>
      <c r="GT226" s="472"/>
      <c r="GU226" s="472"/>
      <c r="GV226" s="472"/>
      <c r="GW226" s="472"/>
      <c r="GX226" s="472"/>
      <c r="GY226" s="472"/>
      <c r="GZ226" s="472"/>
      <c r="HA226" s="472"/>
      <c r="HB226" s="472"/>
      <c r="HC226" s="472"/>
      <c r="HD226" s="472"/>
      <c r="HE226" s="472"/>
      <c r="HF226" s="472"/>
      <c r="HG226" s="472"/>
      <c r="HH226" s="472"/>
      <c r="HI226" s="472"/>
      <c r="HJ226" s="472"/>
      <c r="HK226" s="472"/>
      <c r="HL226" s="472"/>
      <c r="HM226" s="472"/>
      <c r="HN226" s="472"/>
      <c r="HO226" s="472"/>
      <c r="HP226" s="472"/>
      <c r="HQ226" s="472"/>
      <c r="HR226" s="472"/>
      <c r="HS226" s="472"/>
      <c r="HT226" s="472"/>
      <c r="HU226" s="472"/>
      <c r="HV226" s="472"/>
      <c r="HW226" s="472"/>
      <c r="HX226" s="472"/>
      <c r="HY226" s="472"/>
      <c r="HZ226" s="472"/>
      <c r="IA226" s="472"/>
      <c r="IB226" s="472"/>
      <c r="IC226" s="472"/>
      <c r="ID226" s="472"/>
    </row>
    <row r="227" spans="1:238" ht="31.2" x14ac:dyDescent="0.3">
      <c r="A227" s="296" t="s">
        <v>1499</v>
      </c>
      <c r="B227" s="612">
        <v>2</v>
      </c>
      <c r="C227" s="612">
        <v>619</v>
      </c>
      <c r="D227" s="612">
        <v>5206</v>
      </c>
      <c r="E227" s="294">
        <f t="shared" si="57"/>
        <v>14990</v>
      </c>
      <c r="F227" s="294">
        <v>0</v>
      </c>
      <c r="G227" s="294">
        <v>0</v>
      </c>
      <c r="H227" s="294"/>
      <c r="I227" s="294">
        <v>0</v>
      </c>
      <c r="J227" s="294">
        <v>0</v>
      </c>
      <c r="K227" s="294">
        <v>0</v>
      </c>
      <c r="L227" s="294">
        <v>14990</v>
      </c>
      <c r="M227" s="294">
        <f t="shared" ref="M227:M229" si="70">21000-21000</f>
        <v>0</v>
      </c>
      <c r="N227" s="472"/>
      <c r="O227" s="472"/>
      <c r="P227" s="472"/>
      <c r="Q227" s="472"/>
      <c r="R227" s="472"/>
      <c r="S227" s="472"/>
      <c r="T227" s="472"/>
      <c r="U227" s="472"/>
      <c r="V227" s="472"/>
      <c r="W227" s="472"/>
      <c r="X227" s="472"/>
      <c r="Y227" s="472"/>
      <c r="Z227" s="472"/>
      <c r="AA227" s="472"/>
      <c r="AB227" s="472"/>
      <c r="AC227" s="472"/>
      <c r="AD227" s="472"/>
      <c r="AE227" s="472"/>
      <c r="AF227" s="472"/>
      <c r="AG227" s="472"/>
      <c r="AH227" s="472"/>
      <c r="AI227" s="472"/>
      <c r="AJ227" s="472"/>
      <c r="AK227" s="472"/>
      <c r="AL227" s="472"/>
      <c r="AM227" s="472"/>
      <c r="AN227" s="472"/>
      <c r="AO227" s="472"/>
      <c r="AP227" s="472"/>
      <c r="AQ227" s="472"/>
      <c r="AR227" s="472"/>
      <c r="AS227" s="472"/>
      <c r="AT227" s="472"/>
      <c r="AU227" s="472"/>
      <c r="AV227" s="472"/>
      <c r="AW227" s="472"/>
      <c r="AX227" s="472"/>
      <c r="AY227" s="472"/>
      <c r="AZ227" s="472"/>
      <c r="BA227" s="472"/>
      <c r="BB227" s="472"/>
      <c r="BC227" s="472"/>
      <c r="BD227" s="472"/>
      <c r="BE227" s="472"/>
      <c r="BF227" s="472"/>
      <c r="BG227" s="472"/>
      <c r="BH227" s="472"/>
      <c r="BI227" s="472"/>
      <c r="BJ227" s="472"/>
      <c r="BK227" s="472"/>
      <c r="BL227" s="472"/>
      <c r="BM227" s="472"/>
      <c r="BN227" s="472"/>
      <c r="BO227" s="472"/>
      <c r="BP227" s="472"/>
      <c r="BQ227" s="472"/>
      <c r="BR227" s="472"/>
      <c r="BS227" s="472"/>
      <c r="BT227" s="472"/>
      <c r="BU227" s="472"/>
      <c r="BV227" s="472"/>
      <c r="BW227" s="472"/>
      <c r="BX227" s="472"/>
      <c r="BY227" s="472"/>
      <c r="BZ227" s="472"/>
      <c r="CA227" s="472"/>
      <c r="CB227" s="472"/>
      <c r="CC227" s="472"/>
      <c r="CD227" s="472"/>
      <c r="CE227" s="472"/>
      <c r="CF227" s="472"/>
      <c r="CG227" s="472"/>
      <c r="CH227" s="472"/>
      <c r="CI227" s="472"/>
      <c r="CJ227" s="472"/>
      <c r="CK227" s="472"/>
      <c r="CL227" s="472"/>
      <c r="CM227" s="472"/>
      <c r="CN227" s="472"/>
      <c r="CO227" s="472"/>
      <c r="CP227" s="472"/>
      <c r="CQ227" s="472"/>
      <c r="CR227" s="472"/>
      <c r="CS227" s="472"/>
      <c r="CT227" s="472"/>
      <c r="CU227" s="472"/>
      <c r="CV227" s="472"/>
      <c r="CW227" s="472"/>
      <c r="CX227" s="472"/>
      <c r="CY227" s="472"/>
      <c r="CZ227" s="472"/>
      <c r="DA227" s="472"/>
      <c r="DB227" s="472"/>
      <c r="DC227" s="472"/>
      <c r="DD227" s="472"/>
      <c r="DE227" s="472"/>
      <c r="DF227" s="472"/>
      <c r="DG227" s="472"/>
      <c r="DH227" s="472"/>
      <c r="DI227" s="472"/>
      <c r="DJ227" s="472"/>
      <c r="DK227" s="472"/>
      <c r="DL227" s="472"/>
      <c r="DM227" s="472"/>
      <c r="DN227" s="472"/>
      <c r="DO227" s="472"/>
      <c r="DP227" s="472"/>
      <c r="DQ227" s="472"/>
      <c r="DR227" s="472"/>
      <c r="DS227" s="472"/>
      <c r="DT227" s="472"/>
      <c r="DU227" s="472"/>
      <c r="DV227" s="472"/>
      <c r="DW227" s="472"/>
      <c r="DX227" s="472"/>
      <c r="DY227" s="472"/>
      <c r="DZ227" s="472"/>
      <c r="EA227" s="472"/>
      <c r="EB227" s="472"/>
      <c r="EC227" s="472"/>
      <c r="ED227" s="472"/>
      <c r="EE227" s="472"/>
      <c r="EF227" s="472"/>
      <c r="EG227" s="472"/>
      <c r="EH227" s="472"/>
      <c r="EI227" s="472"/>
      <c r="EJ227" s="472"/>
      <c r="EK227" s="472"/>
      <c r="EL227" s="472"/>
      <c r="EM227" s="472"/>
      <c r="EN227" s="472"/>
      <c r="EO227" s="472"/>
      <c r="EP227" s="472"/>
      <c r="EQ227" s="472"/>
      <c r="ER227" s="472"/>
      <c r="ES227" s="472"/>
      <c r="ET227" s="472"/>
      <c r="EU227" s="472"/>
      <c r="EV227" s="472"/>
      <c r="EW227" s="472"/>
      <c r="EX227" s="472"/>
      <c r="EY227" s="472"/>
      <c r="EZ227" s="472"/>
      <c r="FA227" s="472"/>
      <c r="FB227" s="472"/>
      <c r="FC227" s="472"/>
      <c r="FD227" s="472"/>
      <c r="FE227" s="472"/>
      <c r="FF227" s="472"/>
      <c r="FG227" s="472"/>
      <c r="FH227" s="472"/>
      <c r="FI227" s="472"/>
      <c r="FJ227" s="472"/>
      <c r="FK227" s="472"/>
      <c r="FL227" s="472"/>
      <c r="FM227" s="472"/>
      <c r="FN227" s="472"/>
      <c r="FO227" s="472"/>
      <c r="FP227" s="472"/>
      <c r="FQ227" s="472"/>
      <c r="FR227" s="472"/>
      <c r="FS227" s="472"/>
      <c r="FT227" s="472"/>
      <c r="FU227" s="472"/>
      <c r="FV227" s="472"/>
      <c r="FW227" s="472"/>
      <c r="FX227" s="472"/>
      <c r="FY227" s="472"/>
      <c r="FZ227" s="472"/>
      <c r="GA227" s="472"/>
      <c r="GB227" s="472"/>
      <c r="GC227" s="472"/>
      <c r="GD227" s="472"/>
      <c r="GE227" s="472"/>
      <c r="GF227" s="472"/>
      <c r="GG227" s="472"/>
      <c r="GH227" s="472"/>
      <c r="GI227" s="472"/>
      <c r="GJ227" s="472"/>
      <c r="GK227" s="472"/>
      <c r="GL227" s="472"/>
      <c r="GM227" s="472"/>
      <c r="GN227" s="472"/>
      <c r="GO227" s="472"/>
      <c r="GP227" s="472"/>
      <c r="GQ227" s="472"/>
      <c r="GR227" s="472"/>
      <c r="GS227" s="472"/>
      <c r="GT227" s="472"/>
      <c r="GU227" s="472"/>
      <c r="GV227" s="472"/>
      <c r="GW227" s="472"/>
      <c r="GX227" s="472"/>
      <c r="GY227" s="472"/>
      <c r="GZ227" s="472"/>
      <c r="HA227" s="472"/>
      <c r="HB227" s="472"/>
      <c r="HC227" s="472"/>
      <c r="HD227" s="472"/>
      <c r="HE227" s="472"/>
      <c r="HF227" s="472"/>
      <c r="HG227" s="472"/>
      <c r="HH227" s="472"/>
      <c r="HI227" s="472"/>
      <c r="HJ227" s="472"/>
      <c r="HK227" s="472"/>
      <c r="HL227" s="472"/>
      <c r="HM227" s="472"/>
      <c r="HN227" s="472"/>
      <c r="HO227" s="472"/>
      <c r="HP227" s="472"/>
      <c r="HQ227" s="472"/>
      <c r="HR227" s="472"/>
      <c r="HS227" s="472"/>
      <c r="HT227" s="472"/>
      <c r="HU227" s="472"/>
      <c r="HV227" s="472"/>
      <c r="HW227" s="472"/>
      <c r="HX227" s="472"/>
      <c r="HY227" s="472"/>
      <c r="HZ227" s="472"/>
      <c r="IA227" s="472"/>
      <c r="IB227" s="472"/>
      <c r="IC227" s="472"/>
      <c r="ID227" s="472"/>
    </row>
    <row r="228" spans="1:238" x14ac:dyDescent="0.3">
      <c r="A228" s="296" t="s">
        <v>1500</v>
      </c>
      <c r="B228" s="612">
        <v>2</v>
      </c>
      <c r="C228" s="612">
        <v>619</v>
      </c>
      <c r="D228" s="612">
        <v>5206</v>
      </c>
      <c r="E228" s="294">
        <f t="shared" si="57"/>
        <v>14986</v>
      </c>
      <c r="F228" s="294">
        <v>0</v>
      </c>
      <c r="G228" s="294">
        <v>0</v>
      </c>
      <c r="H228" s="294"/>
      <c r="I228" s="294">
        <v>0</v>
      </c>
      <c r="J228" s="294">
        <v>0</v>
      </c>
      <c r="K228" s="294">
        <v>0</v>
      </c>
      <c r="L228" s="294">
        <v>14986</v>
      </c>
      <c r="M228" s="294">
        <f t="shared" si="70"/>
        <v>0</v>
      </c>
      <c r="N228" s="472"/>
      <c r="O228" s="472"/>
      <c r="P228" s="472"/>
      <c r="Q228" s="472"/>
      <c r="R228" s="472"/>
      <c r="S228" s="472"/>
      <c r="T228" s="472"/>
      <c r="U228" s="472"/>
      <c r="V228" s="472"/>
      <c r="W228" s="472"/>
      <c r="X228" s="472"/>
      <c r="Y228" s="472"/>
      <c r="Z228" s="472"/>
      <c r="AA228" s="472"/>
      <c r="AB228" s="472"/>
      <c r="AC228" s="472"/>
      <c r="AD228" s="472"/>
      <c r="AE228" s="472"/>
      <c r="AF228" s="472"/>
      <c r="AG228" s="472"/>
      <c r="AH228" s="472"/>
      <c r="AI228" s="472"/>
      <c r="AJ228" s="472"/>
      <c r="AK228" s="472"/>
      <c r="AL228" s="472"/>
      <c r="AM228" s="472"/>
      <c r="AN228" s="472"/>
      <c r="AO228" s="472"/>
      <c r="AP228" s="472"/>
      <c r="AQ228" s="472"/>
      <c r="AR228" s="472"/>
      <c r="AS228" s="472"/>
      <c r="AT228" s="472"/>
      <c r="AU228" s="472"/>
      <c r="AV228" s="472"/>
      <c r="AW228" s="472"/>
      <c r="AX228" s="472"/>
      <c r="AY228" s="472"/>
      <c r="AZ228" s="472"/>
      <c r="BA228" s="472"/>
      <c r="BB228" s="472"/>
      <c r="BC228" s="472"/>
      <c r="BD228" s="472"/>
      <c r="BE228" s="472"/>
      <c r="BF228" s="472"/>
      <c r="BG228" s="472"/>
      <c r="BH228" s="472"/>
      <c r="BI228" s="472"/>
      <c r="BJ228" s="472"/>
      <c r="BK228" s="472"/>
      <c r="BL228" s="472"/>
      <c r="BM228" s="472"/>
      <c r="BN228" s="472"/>
      <c r="BO228" s="472"/>
      <c r="BP228" s="472"/>
      <c r="BQ228" s="472"/>
      <c r="BR228" s="472"/>
      <c r="BS228" s="472"/>
      <c r="BT228" s="472"/>
      <c r="BU228" s="472"/>
      <c r="BV228" s="472"/>
      <c r="BW228" s="472"/>
      <c r="BX228" s="472"/>
      <c r="BY228" s="472"/>
      <c r="BZ228" s="472"/>
      <c r="CA228" s="472"/>
      <c r="CB228" s="472"/>
      <c r="CC228" s="472"/>
      <c r="CD228" s="472"/>
      <c r="CE228" s="472"/>
      <c r="CF228" s="472"/>
      <c r="CG228" s="472"/>
      <c r="CH228" s="472"/>
      <c r="CI228" s="472"/>
      <c r="CJ228" s="472"/>
      <c r="CK228" s="472"/>
      <c r="CL228" s="472"/>
      <c r="CM228" s="472"/>
      <c r="CN228" s="472"/>
      <c r="CO228" s="472"/>
      <c r="CP228" s="472"/>
      <c r="CQ228" s="472"/>
      <c r="CR228" s="472"/>
      <c r="CS228" s="472"/>
      <c r="CT228" s="472"/>
      <c r="CU228" s="472"/>
      <c r="CV228" s="472"/>
      <c r="CW228" s="472"/>
      <c r="CX228" s="472"/>
      <c r="CY228" s="472"/>
      <c r="CZ228" s="472"/>
      <c r="DA228" s="472"/>
      <c r="DB228" s="472"/>
      <c r="DC228" s="472"/>
      <c r="DD228" s="472"/>
      <c r="DE228" s="472"/>
      <c r="DF228" s="472"/>
      <c r="DG228" s="472"/>
      <c r="DH228" s="472"/>
      <c r="DI228" s="472"/>
      <c r="DJ228" s="472"/>
      <c r="DK228" s="472"/>
      <c r="DL228" s="472"/>
      <c r="DM228" s="472"/>
      <c r="DN228" s="472"/>
      <c r="DO228" s="472"/>
      <c r="DP228" s="472"/>
      <c r="DQ228" s="472"/>
      <c r="DR228" s="472"/>
      <c r="DS228" s="472"/>
      <c r="DT228" s="472"/>
      <c r="DU228" s="472"/>
      <c r="DV228" s="472"/>
      <c r="DW228" s="472"/>
      <c r="DX228" s="472"/>
      <c r="DY228" s="472"/>
      <c r="DZ228" s="472"/>
      <c r="EA228" s="472"/>
      <c r="EB228" s="472"/>
      <c r="EC228" s="472"/>
      <c r="ED228" s="472"/>
      <c r="EE228" s="472"/>
      <c r="EF228" s="472"/>
      <c r="EG228" s="472"/>
      <c r="EH228" s="472"/>
      <c r="EI228" s="472"/>
      <c r="EJ228" s="472"/>
      <c r="EK228" s="472"/>
      <c r="EL228" s="472"/>
      <c r="EM228" s="472"/>
      <c r="EN228" s="472"/>
      <c r="EO228" s="472"/>
      <c r="EP228" s="472"/>
      <c r="EQ228" s="472"/>
      <c r="ER228" s="472"/>
      <c r="ES228" s="472"/>
      <c r="ET228" s="472"/>
      <c r="EU228" s="472"/>
      <c r="EV228" s="472"/>
      <c r="EW228" s="472"/>
      <c r="EX228" s="472"/>
      <c r="EY228" s="472"/>
      <c r="EZ228" s="472"/>
      <c r="FA228" s="472"/>
      <c r="FB228" s="472"/>
      <c r="FC228" s="472"/>
      <c r="FD228" s="472"/>
      <c r="FE228" s="472"/>
      <c r="FF228" s="472"/>
      <c r="FG228" s="472"/>
      <c r="FH228" s="472"/>
      <c r="FI228" s="472"/>
      <c r="FJ228" s="472"/>
      <c r="FK228" s="472"/>
      <c r="FL228" s="472"/>
      <c r="FM228" s="472"/>
      <c r="FN228" s="472"/>
      <c r="FO228" s="472"/>
      <c r="FP228" s="472"/>
      <c r="FQ228" s="472"/>
      <c r="FR228" s="472"/>
      <c r="FS228" s="472"/>
      <c r="FT228" s="472"/>
      <c r="FU228" s="472"/>
      <c r="FV228" s="472"/>
      <c r="FW228" s="472"/>
      <c r="FX228" s="472"/>
      <c r="FY228" s="472"/>
      <c r="FZ228" s="472"/>
      <c r="GA228" s="472"/>
      <c r="GB228" s="472"/>
      <c r="GC228" s="472"/>
      <c r="GD228" s="472"/>
      <c r="GE228" s="472"/>
      <c r="GF228" s="472"/>
      <c r="GG228" s="472"/>
      <c r="GH228" s="472"/>
      <c r="GI228" s="472"/>
      <c r="GJ228" s="472"/>
      <c r="GK228" s="472"/>
      <c r="GL228" s="472"/>
      <c r="GM228" s="472"/>
      <c r="GN228" s="472"/>
      <c r="GO228" s="472"/>
      <c r="GP228" s="472"/>
      <c r="GQ228" s="472"/>
      <c r="GR228" s="472"/>
      <c r="GS228" s="472"/>
      <c r="GT228" s="472"/>
      <c r="GU228" s="472"/>
      <c r="GV228" s="472"/>
      <c r="GW228" s="472"/>
      <c r="GX228" s="472"/>
      <c r="GY228" s="472"/>
      <c r="GZ228" s="472"/>
      <c r="HA228" s="472"/>
      <c r="HB228" s="472"/>
      <c r="HC228" s="472"/>
      <c r="HD228" s="472"/>
      <c r="HE228" s="472"/>
      <c r="HF228" s="472"/>
      <c r="HG228" s="472"/>
      <c r="HH228" s="472"/>
      <c r="HI228" s="472"/>
      <c r="HJ228" s="472"/>
      <c r="HK228" s="472"/>
      <c r="HL228" s="472"/>
      <c r="HM228" s="472"/>
      <c r="HN228" s="472"/>
      <c r="HO228" s="472"/>
      <c r="HP228" s="472"/>
      <c r="HQ228" s="472"/>
      <c r="HR228" s="472"/>
      <c r="HS228" s="472"/>
      <c r="HT228" s="472"/>
      <c r="HU228" s="472"/>
      <c r="HV228" s="472"/>
      <c r="HW228" s="472"/>
      <c r="HX228" s="472"/>
      <c r="HY228" s="472"/>
      <c r="HZ228" s="472"/>
      <c r="IA228" s="472"/>
      <c r="IB228" s="472"/>
      <c r="IC228" s="472"/>
      <c r="ID228" s="472"/>
    </row>
    <row r="229" spans="1:238" ht="31.2" x14ac:dyDescent="0.3">
      <c r="A229" s="296" t="s">
        <v>1501</v>
      </c>
      <c r="B229" s="612">
        <v>2</v>
      </c>
      <c r="C229" s="612">
        <v>619</v>
      </c>
      <c r="D229" s="612">
        <v>5206</v>
      </c>
      <c r="E229" s="294">
        <f t="shared" si="57"/>
        <v>25000</v>
      </c>
      <c r="F229" s="294">
        <v>0</v>
      </c>
      <c r="G229" s="294">
        <v>0</v>
      </c>
      <c r="H229" s="294">
        <v>25000</v>
      </c>
      <c r="I229" s="294">
        <v>0</v>
      </c>
      <c r="J229" s="294">
        <v>0</v>
      </c>
      <c r="K229" s="294">
        <v>0</v>
      </c>
      <c r="L229" s="294">
        <v>0</v>
      </c>
      <c r="M229" s="294">
        <f t="shared" si="70"/>
        <v>0</v>
      </c>
      <c r="N229" s="472"/>
      <c r="O229" s="472"/>
      <c r="P229" s="472"/>
      <c r="Q229" s="472"/>
      <c r="R229" s="472"/>
      <c r="S229" s="472"/>
      <c r="T229" s="472"/>
      <c r="U229" s="472"/>
      <c r="V229" s="472"/>
      <c r="W229" s="472"/>
      <c r="X229" s="472"/>
      <c r="Y229" s="472"/>
      <c r="Z229" s="472"/>
      <c r="AA229" s="472"/>
      <c r="AB229" s="472"/>
      <c r="AC229" s="472"/>
      <c r="AD229" s="472"/>
      <c r="AE229" s="472"/>
      <c r="AF229" s="472"/>
      <c r="AG229" s="472"/>
      <c r="AH229" s="472"/>
      <c r="AI229" s="472"/>
      <c r="AJ229" s="472"/>
      <c r="AK229" s="472"/>
      <c r="AL229" s="472"/>
      <c r="AM229" s="472"/>
      <c r="AN229" s="472"/>
      <c r="AO229" s="472"/>
      <c r="AP229" s="472"/>
      <c r="AQ229" s="472"/>
      <c r="AR229" s="472"/>
      <c r="AS229" s="472"/>
      <c r="AT229" s="472"/>
      <c r="AU229" s="472"/>
      <c r="AV229" s="472"/>
      <c r="AW229" s="472"/>
      <c r="AX229" s="472"/>
      <c r="AY229" s="472"/>
      <c r="AZ229" s="472"/>
      <c r="BA229" s="472"/>
      <c r="BB229" s="472"/>
      <c r="BC229" s="472"/>
      <c r="BD229" s="472"/>
      <c r="BE229" s="472"/>
      <c r="BF229" s="472"/>
      <c r="BG229" s="472"/>
      <c r="BH229" s="472"/>
      <c r="BI229" s="472"/>
      <c r="BJ229" s="472"/>
      <c r="BK229" s="472"/>
      <c r="BL229" s="472"/>
      <c r="BM229" s="472"/>
      <c r="BN229" s="472"/>
      <c r="BO229" s="472"/>
      <c r="BP229" s="472"/>
      <c r="BQ229" s="472"/>
      <c r="BR229" s="472"/>
      <c r="BS229" s="472"/>
      <c r="BT229" s="472"/>
      <c r="BU229" s="472"/>
      <c r="BV229" s="472"/>
      <c r="BW229" s="472"/>
      <c r="BX229" s="472"/>
      <c r="BY229" s="472"/>
      <c r="BZ229" s="472"/>
      <c r="CA229" s="472"/>
      <c r="CB229" s="472"/>
      <c r="CC229" s="472"/>
      <c r="CD229" s="472"/>
      <c r="CE229" s="472"/>
      <c r="CF229" s="472"/>
      <c r="CG229" s="472"/>
      <c r="CH229" s="472"/>
      <c r="CI229" s="472"/>
      <c r="CJ229" s="472"/>
      <c r="CK229" s="472"/>
      <c r="CL229" s="472"/>
      <c r="CM229" s="472"/>
      <c r="CN229" s="472"/>
      <c r="CO229" s="472"/>
      <c r="CP229" s="472"/>
      <c r="CQ229" s="472"/>
      <c r="CR229" s="472"/>
      <c r="CS229" s="472"/>
      <c r="CT229" s="472"/>
      <c r="CU229" s="472"/>
      <c r="CV229" s="472"/>
      <c r="CW229" s="472"/>
      <c r="CX229" s="472"/>
      <c r="CY229" s="472"/>
      <c r="CZ229" s="472"/>
      <c r="DA229" s="472"/>
      <c r="DB229" s="472"/>
      <c r="DC229" s="472"/>
      <c r="DD229" s="472"/>
      <c r="DE229" s="472"/>
      <c r="DF229" s="472"/>
      <c r="DG229" s="472"/>
      <c r="DH229" s="472"/>
      <c r="DI229" s="472"/>
      <c r="DJ229" s="472"/>
      <c r="DK229" s="472"/>
      <c r="DL229" s="472"/>
      <c r="DM229" s="472"/>
      <c r="DN229" s="472"/>
      <c r="DO229" s="472"/>
      <c r="DP229" s="472"/>
      <c r="DQ229" s="472"/>
      <c r="DR229" s="472"/>
      <c r="DS229" s="472"/>
      <c r="DT229" s="472"/>
      <c r="DU229" s="472"/>
      <c r="DV229" s="472"/>
      <c r="DW229" s="472"/>
      <c r="DX229" s="472"/>
      <c r="DY229" s="472"/>
      <c r="DZ229" s="472"/>
      <c r="EA229" s="472"/>
      <c r="EB229" s="472"/>
      <c r="EC229" s="472"/>
      <c r="ED229" s="472"/>
      <c r="EE229" s="472"/>
      <c r="EF229" s="472"/>
      <c r="EG229" s="472"/>
      <c r="EH229" s="472"/>
      <c r="EI229" s="472"/>
      <c r="EJ229" s="472"/>
      <c r="EK229" s="472"/>
      <c r="EL229" s="472"/>
      <c r="EM229" s="472"/>
      <c r="EN229" s="472"/>
      <c r="EO229" s="472"/>
      <c r="EP229" s="472"/>
      <c r="EQ229" s="472"/>
      <c r="ER229" s="472"/>
      <c r="ES229" s="472"/>
      <c r="ET229" s="472"/>
      <c r="EU229" s="472"/>
      <c r="EV229" s="472"/>
      <c r="EW229" s="472"/>
      <c r="EX229" s="472"/>
      <c r="EY229" s="472"/>
      <c r="EZ229" s="472"/>
      <c r="FA229" s="472"/>
      <c r="FB229" s="472"/>
      <c r="FC229" s="472"/>
      <c r="FD229" s="472"/>
      <c r="FE229" s="472"/>
      <c r="FF229" s="472"/>
      <c r="FG229" s="472"/>
      <c r="FH229" s="472"/>
      <c r="FI229" s="472"/>
      <c r="FJ229" s="472"/>
      <c r="FK229" s="472"/>
      <c r="FL229" s="472"/>
      <c r="FM229" s="472"/>
      <c r="FN229" s="472"/>
      <c r="FO229" s="472"/>
      <c r="FP229" s="472"/>
      <c r="FQ229" s="472"/>
      <c r="FR229" s="472"/>
      <c r="FS229" s="472"/>
      <c r="FT229" s="472"/>
      <c r="FU229" s="472"/>
      <c r="FV229" s="472"/>
      <c r="FW229" s="472"/>
      <c r="FX229" s="472"/>
      <c r="FY229" s="472"/>
      <c r="FZ229" s="472"/>
      <c r="GA229" s="472"/>
      <c r="GB229" s="472"/>
      <c r="GC229" s="472"/>
      <c r="GD229" s="472"/>
      <c r="GE229" s="472"/>
      <c r="GF229" s="472"/>
      <c r="GG229" s="472"/>
      <c r="GH229" s="472"/>
      <c r="GI229" s="472"/>
      <c r="GJ229" s="472"/>
      <c r="GK229" s="472"/>
      <c r="GL229" s="472"/>
      <c r="GM229" s="472"/>
      <c r="GN229" s="472"/>
      <c r="GO229" s="472"/>
      <c r="GP229" s="472"/>
      <c r="GQ229" s="472"/>
      <c r="GR229" s="472"/>
      <c r="GS229" s="472"/>
      <c r="GT229" s="472"/>
      <c r="GU229" s="472"/>
      <c r="GV229" s="472"/>
      <c r="GW229" s="472"/>
      <c r="GX229" s="472"/>
      <c r="GY229" s="472"/>
      <c r="GZ229" s="472"/>
      <c r="HA229" s="472"/>
      <c r="HB229" s="472"/>
      <c r="HC229" s="472"/>
      <c r="HD229" s="472"/>
      <c r="HE229" s="472"/>
      <c r="HF229" s="472"/>
      <c r="HG229" s="472"/>
      <c r="HH229" s="472"/>
      <c r="HI229" s="472"/>
      <c r="HJ229" s="472"/>
      <c r="HK229" s="472"/>
      <c r="HL229" s="472"/>
      <c r="HM229" s="472"/>
      <c r="HN229" s="472"/>
      <c r="HO229" s="472"/>
      <c r="HP229" s="472"/>
      <c r="HQ229" s="472"/>
      <c r="HR229" s="472"/>
      <c r="HS229" s="472"/>
      <c r="HT229" s="472"/>
      <c r="HU229" s="472"/>
      <c r="HV229" s="472"/>
      <c r="HW229" s="472"/>
      <c r="HX229" s="472"/>
      <c r="HY229" s="472"/>
      <c r="HZ229" s="472"/>
      <c r="IA229" s="472"/>
      <c r="IB229" s="472"/>
      <c r="IC229" s="472"/>
      <c r="ID229" s="472"/>
    </row>
    <row r="230" spans="1:238" x14ac:dyDescent="0.3">
      <c r="A230" s="399" t="s">
        <v>1502</v>
      </c>
      <c r="B230" s="613"/>
      <c r="C230" s="613"/>
      <c r="D230" s="614"/>
      <c r="E230" s="294">
        <f t="shared" si="57"/>
        <v>275627</v>
      </c>
      <c r="F230" s="294">
        <v>0</v>
      </c>
      <c r="G230" s="294">
        <v>0</v>
      </c>
      <c r="H230" s="294">
        <v>0</v>
      </c>
      <c r="I230" s="294">
        <v>0</v>
      </c>
      <c r="J230" s="294">
        <v>0</v>
      </c>
      <c r="K230" s="294">
        <v>0</v>
      </c>
      <c r="L230" s="294">
        <v>0</v>
      </c>
      <c r="M230" s="294">
        <v>275627</v>
      </c>
      <c r="N230" s="472"/>
      <c r="O230" s="472"/>
      <c r="P230" s="472"/>
      <c r="Q230" s="472"/>
      <c r="R230" s="472"/>
      <c r="S230" s="472"/>
      <c r="T230" s="472"/>
      <c r="U230" s="472"/>
      <c r="V230" s="472"/>
      <c r="W230" s="472"/>
      <c r="X230" s="472"/>
      <c r="Y230" s="472"/>
      <c r="Z230" s="472"/>
      <c r="AA230" s="472"/>
      <c r="AB230" s="472"/>
      <c r="AC230" s="472"/>
      <c r="AD230" s="472"/>
      <c r="AE230" s="472"/>
      <c r="AF230" s="472"/>
      <c r="AG230" s="472"/>
      <c r="AH230" s="472"/>
      <c r="AI230" s="472"/>
      <c r="AJ230" s="472"/>
      <c r="AK230" s="472"/>
      <c r="AL230" s="472"/>
      <c r="AM230" s="472"/>
      <c r="AN230" s="472"/>
      <c r="AO230" s="472"/>
      <c r="AP230" s="472"/>
      <c r="AQ230" s="472"/>
      <c r="AR230" s="472"/>
      <c r="AS230" s="472"/>
      <c r="AT230" s="472"/>
      <c r="AU230" s="472"/>
      <c r="AV230" s="472"/>
      <c r="AW230" s="472"/>
      <c r="AX230" s="472"/>
      <c r="AY230" s="472"/>
      <c r="AZ230" s="472"/>
      <c r="BA230" s="472"/>
      <c r="BB230" s="472"/>
      <c r="BC230" s="472"/>
      <c r="BD230" s="472"/>
      <c r="BE230" s="472"/>
      <c r="BF230" s="472"/>
      <c r="BG230" s="472"/>
      <c r="BH230" s="472"/>
      <c r="BI230" s="472"/>
      <c r="BJ230" s="472"/>
      <c r="BK230" s="472"/>
      <c r="BL230" s="472"/>
      <c r="BM230" s="472"/>
      <c r="BN230" s="472"/>
      <c r="BO230" s="472"/>
      <c r="BP230" s="472"/>
      <c r="BQ230" s="472"/>
      <c r="BR230" s="472"/>
      <c r="BS230" s="472"/>
      <c r="BT230" s="472"/>
      <c r="BU230" s="472"/>
      <c r="BV230" s="472"/>
      <c r="BW230" s="472"/>
      <c r="BX230" s="472"/>
      <c r="BY230" s="472"/>
      <c r="BZ230" s="472"/>
      <c r="CA230" s="472"/>
      <c r="CB230" s="472"/>
      <c r="CC230" s="472"/>
      <c r="CD230" s="472"/>
      <c r="CE230" s="472"/>
      <c r="CF230" s="472"/>
      <c r="CG230" s="472"/>
      <c r="CH230" s="472"/>
      <c r="CI230" s="472"/>
      <c r="CJ230" s="472"/>
      <c r="CK230" s="472"/>
      <c r="CL230" s="472"/>
      <c r="CM230" s="472"/>
      <c r="CN230" s="472"/>
      <c r="CO230" s="472"/>
      <c r="CP230" s="472"/>
      <c r="CQ230" s="472"/>
      <c r="CR230" s="472"/>
      <c r="CS230" s="472"/>
      <c r="CT230" s="472"/>
      <c r="CU230" s="472"/>
      <c r="CV230" s="472"/>
      <c r="CW230" s="472"/>
      <c r="CX230" s="472"/>
      <c r="CY230" s="472"/>
      <c r="CZ230" s="472"/>
      <c r="DA230" s="472"/>
      <c r="DB230" s="472"/>
      <c r="DC230" s="472"/>
      <c r="DD230" s="472"/>
      <c r="DE230" s="472"/>
      <c r="DF230" s="472"/>
      <c r="DG230" s="472"/>
      <c r="DH230" s="472"/>
      <c r="DI230" s="472"/>
      <c r="DJ230" s="472"/>
      <c r="DK230" s="472"/>
      <c r="DL230" s="472"/>
      <c r="DM230" s="472"/>
      <c r="DN230" s="472"/>
      <c r="DO230" s="472"/>
      <c r="DP230" s="472"/>
      <c r="DQ230" s="472"/>
      <c r="DR230" s="472"/>
      <c r="DS230" s="472"/>
      <c r="DT230" s="472"/>
      <c r="DU230" s="472"/>
      <c r="DV230" s="472"/>
      <c r="DW230" s="472"/>
      <c r="DX230" s="472"/>
      <c r="DY230" s="472"/>
      <c r="DZ230" s="472"/>
      <c r="EA230" s="472"/>
      <c r="EB230" s="472"/>
      <c r="EC230" s="472"/>
      <c r="ED230" s="472"/>
      <c r="EE230" s="472"/>
      <c r="EF230" s="472"/>
      <c r="EG230" s="472"/>
      <c r="EH230" s="472"/>
      <c r="EI230" s="472"/>
      <c r="EJ230" s="472"/>
      <c r="EK230" s="472"/>
      <c r="EL230" s="472"/>
      <c r="EM230" s="472"/>
      <c r="EN230" s="472"/>
      <c r="EO230" s="472"/>
      <c r="EP230" s="472"/>
      <c r="EQ230" s="472"/>
      <c r="ER230" s="472"/>
      <c r="ES230" s="472"/>
      <c r="ET230" s="472"/>
      <c r="EU230" s="472"/>
      <c r="EV230" s="472"/>
      <c r="EW230" s="472"/>
      <c r="EX230" s="472"/>
      <c r="EY230" s="472"/>
      <c r="EZ230" s="472"/>
      <c r="FA230" s="472"/>
      <c r="FB230" s="472"/>
      <c r="FC230" s="472"/>
      <c r="FD230" s="472"/>
      <c r="FE230" s="472"/>
      <c r="FF230" s="472"/>
      <c r="FG230" s="472"/>
      <c r="FH230" s="472"/>
      <c r="FI230" s="472"/>
      <c r="FJ230" s="472"/>
      <c r="FK230" s="472"/>
      <c r="FL230" s="472"/>
      <c r="FM230" s="472"/>
      <c r="FN230" s="472"/>
      <c r="FO230" s="472"/>
      <c r="FP230" s="472"/>
      <c r="FQ230" s="472"/>
      <c r="FR230" s="472"/>
      <c r="FS230" s="472"/>
      <c r="FT230" s="472"/>
      <c r="FU230" s="472"/>
      <c r="FV230" s="472"/>
      <c r="FW230" s="472"/>
      <c r="FX230" s="472"/>
      <c r="FY230" s="472"/>
      <c r="FZ230" s="472"/>
      <c r="GA230" s="472"/>
      <c r="GB230" s="472"/>
      <c r="GC230" s="472"/>
      <c r="GD230" s="472"/>
      <c r="GE230" s="472"/>
      <c r="GF230" s="472"/>
      <c r="GG230" s="472"/>
      <c r="GH230" s="472"/>
      <c r="GI230" s="472"/>
      <c r="GJ230" s="472"/>
      <c r="GK230" s="472"/>
      <c r="GL230" s="472"/>
      <c r="GM230" s="472"/>
      <c r="GN230" s="472"/>
      <c r="GO230" s="472"/>
      <c r="GP230" s="472"/>
      <c r="GQ230" s="472"/>
      <c r="GR230" s="472"/>
      <c r="GS230" s="472"/>
      <c r="GT230" s="472"/>
      <c r="GU230" s="472"/>
      <c r="GV230" s="472"/>
      <c r="GW230" s="472"/>
      <c r="GX230" s="472"/>
      <c r="GY230" s="472"/>
      <c r="GZ230" s="472"/>
      <c r="HA230" s="472"/>
      <c r="HB230" s="472"/>
      <c r="HC230" s="472"/>
      <c r="HD230" s="472"/>
      <c r="HE230" s="472"/>
      <c r="HF230" s="472"/>
      <c r="HG230" s="472"/>
      <c r="HH230" s="472"/>
      <c r="HI230" s="472"/>
      <c r="HJ230" s="472"/>
      <c r="HK230" s="472"/>
      <c r="HL230" s="472"/>
      <c r="HM230" s="472"/>
      <c r="HN230" s="472"/>
      <c r="HO230" s="472"/>
      <c r="HP230" s="472"/>
      <c r="HQ230" s="472"/>
      <c r="HR230" s="472"/>
      <c r="HS230" s="472"/>
      <c r="HT230" s="472"/>
      <c r="HU230" s="472"/>
      <c r="HV230" s="472"/>
      <c r="HW230" s="472"/>
      <c r="HX230" s="472"/>
      <c r="HY230" s="472"/>
      <c r="HZ230" s="472"/>
      <c r="IA230" s="472"/>
      <c r="IB230" s="472"/>
      <c r="IC230" s="472"/>
      <c r="ID230" s="472"/>
    </row>
    <row r="231" spans="1:238" ht="31.2" x14ac:dyDescent="0.3">
      <c r="A231" s="399" t="s">
        <v>1503</v>
      </c>
      <c r="B231" s="613"/>
      <c r="C231" s="613"/>
      <c r="D231" s="614"/>
      <c r="E231" s="294">
        <f t="shared" si="57"/>
        <v>75615</v>
      </c>
      <c r="F231" s="294">
        <v>0</v>
      </c>
      <c r="G231" s="294">
        <v>0</v>
      </c>
      <c r="H231" s="294">
        <v>0</v>
      </c>
      <c r="I231" s="294">
        <v>0</v>
      </c>
      <c r="J231" s="294">
        <v>0</v>
      </c>
      <c r="K231" s="294">
        <v>0</v>
      </c>
      <c r="L231" s="294">
        <v>0</v>
      </c>
      <c r="M231" s="294">
        <v>75615</v>
      </c>
      <c r="N231" s="472"/>
      <c r="O231" s="472"/>
      <c r="P231" s="472"/>
      <c r="Q231" s="472"/>
      <c r="R231" s="472"/>
      <c r="S231" s="472"/>
      <c r="T231" s="472"/>
      <c r="U231" s="472"/>
      <c r="V231" s="472"/>
      <c r="W231" s="472"/>
      <c r="X231" s="472"/>
      <c r="Y231" s="472"/>
      <c r="Z231" s="472"/>
      <c r="AA231" s="472"/>
      <c r="AB231" s="472"/>
      <c r="AC231" s="472"/>
      <c r="AD231" s="472"/>
      <c r="AE231" s="472"/>
      <c r="AF231" s="472"/>
      <c r="AG231" s="472"/>
      <c r="AH231" s="472"/>
      <c r="AI231" s="472"/>
      <c r="AJ231" s="472"/>
      <c r="AK231" s="472"/>
      <c r="AL231" s="472"/>
      <c r="AM231" s="472"/>
      <c r="AN231" s="472"/>
      <c r="AO231" s="472"/>
      <c r="AP231" s="472"/>
      <c r="AQ231" s="472"/>
      <c r="AR231" s="472"/>
      <c r="AS231" s="472"/>
      <c r="AT231" s="472"/>
      <c r="AU231" s="472"/>
      <c r="AV231" s="472"/>
      <c r="AW231" s="472"/>
      <c r="AX231" s="472"/>
      <c r="AY231" s="472"/>
      <c r="AZ231" s="472"/>
      <c r="BA231" s="472"/>
      <c r="BB231" s="472"/>
      <c r="BC231" s="472"/>
      <c r="BD231" s="472"/>
      <c r="BE231" s="472"/>
      <c r="BF231" s="472"/>
      <c r="BG231" s="472"/>
      <c r="BH231" s="472"/>
      <c r="BI231" s="472"/>
      <c r="BJ231" s="472"/>
      <c r="BK231" s="472"/>
      <c r="BL231" s="472"/>
      <c r="BM231" s="472"/>
      <c r="BN231" s="472"/>
      <c r="BO231" s="472"/>
      <c r="BP231" s="472"/>
      <c r="BQ231" s="472"/>
      <c r="BR231" s="472"/>
      <c r="BS231" s="472"/>
      <c r="BT231" s="472"/>
      <c r="BU231" s="472"/>
      <c r="BV231" s="472"/>
      <c r="BW231" s="472"/>
      <c r="BX231" s="472"/>
      <c r="BY231" s="472"/>
      <c r="BZ231" s="472"/>
      <c r="CA231" s="472"/>
      <c r="CB231" s="472"/>
      <c r="CC231" s="472"/>
      <c r="CD231" s="472"/>
      <c r="CE231" s="472"/>
      <c r="CF231" s="472"/>
      <c r="CG231" s="472"/>
      <c r="CH231" s="472"/>
      <c r="CI231" s="472"/>
      <c r="CJ231" s="472"/>
      <c r="CK231" s="472"/>
      <c r="CL231" s="472"/>
      <c r="CM231" s="472"/>
      <c r="CN231" s="472"/>
      <c r="CO231" s="472"/>
      <c r="CP231" s="472"/>
      <c r="CQ231" s="472"/>
      <c r="CR231" s="472"/>
      <c r="CS231" s="472"/>
      <c r="CT231" s="472"/>
      <c r="CU231" s="472"/>
      <c r="CV231" s="472"/>
      <c r="CW231" s="472"/>
      <c r="CX231" s="472"/>
      <c r="CY231" s="472"/>
      <c r="CZ231" s="472"/>
      <c r="DA231" s="472"/>
      <c r="DB231" s="472"/>
      <c r="DC231" s="472"/>
      <c r="DD231" s="472"/>
      <c r="DE231" s="472"/>
      <c r="DF231" s="472"/>
      <c r="DG231" s="472"/>
      <c r="DH231" s="472"/>
      <c r="DI231" s="472"/>
      <c r="DJ231" s="472"/>
      <c r="DK231" s="472"/>
      <c r="DL231" s="472"/>
      <c r="DM231" s="472"/>
      <c r="DN231" s="472"/>
      <c r="DO231" s="472"/>
      <c r="DP231" s="472"/>
      <c r="DQ231" s="472"/>
      <c r="DR231" s="472"/>
      <c r="DS231" s="472"/>
      <c r="DT231" s="472"/>
      <c r="DU231" s="472"/>
      <c r="DV231" s="472"/>
      <c r="DW231" s="472"/>
      <c r="DX231" s="472"/>
      <c r="DY231" s="472"/>
      <c r="DZ231" s="472"/>
      <c r="EA231" s="472"/>
      <c r="EB231" s="472"/>
      <c r="EC231" s="472"/>
      <c r="ED231" s="472"/>
      <c r="EE231" s="472"/>
      <c r="EF231" s="472"/>
      <c r="EG231" s="472"/>
      <c r="EH231" s="472"/>
      <c r="EI231" s="472"/>
      <c r="EJ231" s="472"/>
      <c r="EK231" s="472"/>
      <c r="EL231" s="472"/>
      <c r="EM231" s="472"/>
      <c r="EN231" s="472"/>
      <c r="EO231" s="472"/>
      <c r="EP231" s="472"/>
      <c r="EQ231" s="472"/>
      <c r="ER231" s="472"/>
      <c r="ES231" s="472"/>
      <c r="ET231" s="472"/>
      <c r="EU231" s="472"/>
      <c r="EV231" s="472"/>
      <c r="EW231" s="472"/>
      <c r="EX231" s="472"/>
      <c r="EY231" s="472"/>
      <c r="EZ231" s="472"/>
      <c r="FA231" s="472"/>
      <c r="FB231" s="472"/>
      <c r="FC231" s="472"/>
      <c r="FD231" s="472"/>
      <c r="FE231" s="472"/>
      <c r="FF231" s="472"/>
      <c r="FG231" s="472"/>
      <c r="FH231" s="472"/>
      <c r="FI231" s="472"/>
      <c r="FJ231" s="472"/>
      <c r="FK231" s="472"/>
      <c r="FL231" s="472"/>
      <c r="FM231" s="472"/>
      <c r="FN231" s="472"/>
      <c r="FO231" s="472"/>
      <c r="FP231" s="472"/>
      <c r="FQ231" s="472"/>
      <c r="FR231" s="472"/>
      <c r="FS231" s="472"/>
      <c r="FT231" s="472"/>
      <c r="FU231" s="472"/>
      <c r="FV231" s="472"/>
      <c r="FW231" s="472"/>
      <c r="FX231" s="472"/>
      <c r="FY231" s="472"/>
      <c r="FZ231" s="472"/>
      <c r="GA231" s="472"/>
      <c r="GB231" s="472"/>
      <c r="GC231" s="472"/>
      <c r="GD231" s="472"/>
      <c r="GE231" s="472"/>
      <c r="GF231" s="472"/>
      <c r="GG231" s="472"/>
      <c r="GH231" s="472"/>
      <c r="GI231" s="472"/>
      <c r="GJ231" s="472"/>
      <c r="GK231" s="472"/>
      <c r="GL231" s="472"/>
      <c r="GM231" s="472"/>
      <c r="GN231" s="472"/>
      <c r="GO231" s="472"/>
      <c r="GP231" s="472"/>
      <c r="GQ231" s="472"/>
      <c r="GR231" s="472"/>
      <c r="GS231" s="472"/>
      <c r="GT231" s="472"/>
      <c r="GU231" s="472"/>
      <c r="GV231" s="472"/>
      <c r="GW231" s="472"/>
      <c r="GX231" s="472"/>
      <c r="GY231" s="472"/>
      <c r="GZ231" s="472"/>
      <c r="HA231" s="472"/>
      <c r="HB231" s="472"/>
      <c r="HC231" s="472"/>
      <c r="HD231" s="472"/>
      <c r="HE231" s="472"/>
      <c r="HF231" s="472"/>
      <c r="HG231" s="472"/>
      <c r="HH231" s="472"/>
      <c r="HI231" s="472"/>
      <c r="HJ231" s="472"/>
      <c r="HK231" s="472"/>
      <c r="HL231" s="472"/>
      <c r="HM231" s="472"/>
      <c r="HN231" s="472"/>
      <c r="HO231" s="472"/>
      <c r="HP231" s="472"/>
      <c r="HQ231" s="472"/>
      <c r="HR231" s="472"/>
      <c r="HS231" s="472"/>
      <c r="HT231" s="472"/>
      <c r="HU231" s="472"/>
      <c r="HV231" s="472"/>
      <c r="HW231" s="472"/>
      <c r="HX231" s="472"/>
      <c r="HY231" s="472"/>
      <c r="HZ231" s="472"/>
      <c r="IA231" s="472"/>
      <c r="IB231" s="472"/>
      <c r="IC231" s="472"/>
      <c r="ID231" s="472"/>
    </row>
    <row r="232" spans="1:238" ht="31.2" x14ac:dyDescent="0.3">
      <c r="A232" s="399" t="s">
        <v>1504</v>
      </c>
      <c r="B232" s="613">
        <v>2</v>
      </c>
      <c r="C232" s="613">
        <v>519</v>
      </c>
      <c r="D232" s="614">
        <v>5206</v>
      </c>
      <c r="E232" s="294">
        <f t="shared" si="57"/>
        <v>384837</v>
      </c>
      <c r="F232" s="294">
        <v>0</v>
      </c>
      <c r="G232" s="294">
        <v>0</v>
      </c>
      <c r="H232" s="294">
        <f>21831</f>
        <v>21831</v>
      </c>
      <c r="I232" s="294">
        <v>0</v>
      </c>
      <c r="J232" s="294">
        <v>0</v>
      </c>
      <c r="K232" s="294">
        <v>0</v>
      </c>
      <c r="L232" s="294">
        <v>0</v>
      </c>
      <c r="M232" s="294">
        <f>384837-21831</f>
        <v>363006</v>
      </c>
      <c r="N232" s="472"/>
      <c r="O232" s="472"/>
      <c r="P232" s="472"/>
      <c r="Q232" s="472"/>
      <c r="R232" s="472"/>
      <c r="S232" s="472"/>
      <c r="T232" s="472"/>
      <c r="U232" s="472"/>
      <c r="V232" s="472"/>
      <c r="W232" s="472"/>
      <c r="X232" s="472"/>
      <c r="Y232" s="472"/>
      <c r="Z232" s="472"/>
      <c r="AA232" s="472"/>
      <c r="AB232" s="472"/>
      <c r="AC232" s="472"/>
      <c r="AD232" s="472"/>
      <c r="AE232" s="472"/>
      <c r="AF232" s="472"/>
      <c r="AG232" s="472"/>
      <c r="AH232" s="472"/>
      <c r="AI232" s="472"/>
      <c r="AJ232" s="472"/>
      <c r="AK232" s="472"/>
      <c r="AL232" s="472"/>
      <c r="AM232" s="472"/>
      <c r="AN232" s="472"/>
      <c r="AO232" s="472"/>
      <c r="AP232" s="472"/>
      <c r="AQ232" s="472"/>
      <c r="AR232" s="472"/>
      <c r="AS232" s="472"/>
      <c r="AT232" s="472"/>
      <c r="AU232" s="472"/>
      <c r="AV232" s="472"/>
      <c r="AW232" s="472"/>
      <c r="AX232" s="472"/>
      <c r="AY232" s="472"/>
      <c r="AZ232" s="472"/>
      <c r="BA232" s="472"/>
      <c r="BB232" s="472"/>
      <c r="BC232" s="472"/>
      <c r="BD232" s="472"/>
      <c r="BE232" s="472"/>
      <c r="BF232" s="472"/>
      <c r="BG232" s="472"/>
      <c r="BH232" s="472"/>
      <c r="BI232" s="472"/>
      <c r="BJ232" s="472"/>
      <c r="BK232" s="472"/>
      <c r="BL232" s="472"/>
      <c r="BM232" s="472"/>
      <c r="BN232" s="472"/>
      <c r="BO232" s="472"/>
      <c r="BP232" s="472"/>
      <c r="BQ232" s="472"/>
      <c r="BR232" s="472"/>
      <c r="BS232" s="472"/>
      <c r="BT232" s="472"/>
      <c r="BU232" s="472"/>
      <c r="BV232" s="472"/>
      <c r="BW232" s="472"/>
      <c r="BX232" s="472"/>
      <c r="BY232" s="472"/>
      <c r="BZ232" s="472"/>
      <c r="CA232" s="472"/>
      <c r="CB232" s="472"/>
      <c r="CC232" s="472"/>
      <c r="CD232" s="472"/>
      <c r="CE232" s="472"/>
      <c r="CF232" s="472"/>
      <c r="CG232" s="472"/>
      <c r="CH232" s="472"/>
      <c r="CI232" s="472"/>
      <c r="CJ232" s="472"/>
      <c r="CK232" s="472"/>
      <c r="CL232" s="472"/>
      <c r="CM232" s="472"/>
      <c r="CN232" s="472"/>
      <c r="CO232" s="472"/>
      <c r="CP232" s="472"/>
      <c r="CQ232" s="472"/>
      <c r="CR232" s="472"/>
      <c r="CS232" s="472"/>
      <c r="CT232" s="472"/>
      <c r="CU232" s="472"/>
      <c r="CV232" s="472"/>
      <c r="CW232" s="472"/>
      <c r="CX232" s="472"/>
      <c r="CY232" s="472"/>
      <c r="CZ232" s="472"/>
      <c r="DA232" s="472"/>
      <c r="DB232" s="472"/>
      <c r="DC232" s="472"/>
      <c r="DD232" s="472"/>
      <c r="DE232" s="472"/>
      <c r="DF232" s="472"/>
      <c r="DG232" s="472"/>
      <c r="DH232" s="472"/>
      <c r="DI232" s="472"/>
      <c r="DJ232" s="472"/>
      <c r="DK232" s="472"/>
      <c r="DL232" s="472"/>
      <c r="DM232" s="472"/>
      <c r="DN232" s="472"/>
      <c r="DO232" s="472"/>
      <c r="DP232" s="472"/>
      <c r="DQ232" s="472"/>
      <c r="DR232" s="472"/>
      <c r="DS232" s="472"/>
      <c r="DT232" s="472"/>
      <c r="DU232" s="472"/>
      <c r="DV232" s="472"/>
      <c r="DW232" s="472"/>
      <c r="DX232" s="472"/>
      <c r="DY232" s="472"/>
      <c r="DZ232" s="472"/>
      <c r="EA232" s="472"/>
      <c r="EB232" s="472"/>
      <c r="EC232" s="472"/>
      <c r="ED232" s="472"/>
      <c r="EE232" s="472"/>
      <c r="EF232" s="472"/>
      <c r="EG232" s="472"/>
      <c r="EH232" s="472"/>
      <c r="EI232" s="472"/>
      <c r="EJ232" s="472"/>
      <c r="EK232" s="472"/>
      <c r="EL232" s="472"/>
      <c r="EM232" s="472"/>
      <c r="EN232" s="472"/>
      <c r="EO232" s="472"/>
      <c r="EP232" s="472"/>
      <c r="EQ232" s="472"/>
      <c r="ER232" s="472"/>
      <c r="ES232" s="472"/>
      <c r="ET232" s="472"/>
      <c r="EU232" s="472"/>
      <c r="EV232" s="472"/>
      <c r="EW232" s="472"/>
      <c r="EX232" s="472"/>
      <c r="EY232" s="472"/>
      <c r="EZ232" s="472"/>
      <c r="FA232" s="472"/>
      <c r="FB232" s="472"/>
      <c r="FC232" s="472"/>
      <c r="FD232" s="472"/>
      <c r="FE232" s="472"/>
      <c r="FF232" s="472"/>
      <c r="FG232" s="472"/>
      <c r="FH232" s="472"/>
      <c r="FI232" s="472"/>
      <c r="FJ232" s="472"/>
      <c r="FK232" s="472"/>
      <c r="FL232" s="472"/>
      <c r="FM232" s="472"/>
      <c r="FN232" s="472"/>
      <c r="FO232" s="472"/>
      <c r="FP232" s="472"/>
      <c r="FQ232" s="472"/>
      <c r="FR232" s="472"/>
      <c r="FS232" s="472"/>
      <c r="FT232" s="472"/>
      <c r="FU232" s="472"/>
      <c r="FV232" s="472"/>
      <c r="FW232" s="472"/>
      <c r="FX232" s="472"/>
      <c r="FY232" s="472"/>
      <c r="FZ232" s="472"/>
      <c r="GA232" s="472"/>
      <c r="GB232" s="472"/>
      <c r="GC232" s="472"/>
      <c r="GD232" s="472"/>
      <c r="GE232" s="472"/>
      <c r="GF232" s="472"/>
      <c r="GG232" s="472"/>
      <c r="GH232" s="472"/>
      <c r="GI232" s="472"/>
      <c r="GJ232" s="472"/>
      <c r="GK232" s="472"/>
      <c r="GL232" s="472"/>
      <c r="GM232" s="472"/>
      <c r="GN232" s="472"/>
      <c r="GO232" s="472"/>
      <c r="GP232" s="472"/>
      <c r="GQ232" s="472"/>
      <c r="GR232" s="472"/>
      <c r="GS232" s="472"/>
      <c r="GT232" s="472"/>
      <c r="GU232" s="472"/>
      <c r="GV232" s="472"/>
      <c r="GW232" s="472"/>
      <c r="GX232" s="472"/>
      <c r="GY232" s="472"/>
      <c r="GZ232" s="472"/>
      <c r="HA232" s="472"/>
      <c r="HB232" s="472"/>
      <c r="HC232" s="472"/>
      <c r="HD232" s="472"/>
      <c r="HE232" s="472"/>
      <c r="HF232" s="472"/>
      <c r="HG232" s="472"/>
      <c r="HH232" s="472"/>
      <c r="HI232" s="472"/>
      <c r="HJ232" s="472"/>
      <c r="HK232" s="472"/>
      <c r="HL232" s="472"/>
      <c r="HM232" s="472"/>
      <c r="HN232" s="472"/>
      <c r="HO232" s="472"/>
      <c r="HP232" s="472"/>
      <c r="HQ232" s="472"/>
      <c r="HR232" s="472"/>
      <c r="HS232" s="472"/>
      <c r="HT232" s="472"/>
      <c r="HU232" s="472"/>
      <c r="HV232" s="472"/>
      <c r="HW232" s="472"/>
      <c r="HX232" s="472"/>
      <c r="HY232" s="472"/>
      <c r="HZ232" s="472"/>
      <c r="IA232" s="472"/>
      <c r="IB232" s="472"/>
      <c r="IC232" s="472"/>
      <c r="ID232" s="472"/>
    </row>
    <row r="233" spans="1:238" x14ac:dyDescent="0.3">
      <c r="A233" s="399" t="s">
        <v>1505</v>
      </c>
      <c r="B233" s="613"/>
      <c r="C233" s="613"/>
      <c r="D233" s="614"/>
      <c r="E233" s="294">
        <f t="shared" si="57"/>
        <v>151023</v>
      </c>
      <c r="F233" s="294">
        <v>0</v>
      </c>
      <c r="G233" s="294">
        <v>0</v>
      </c>
      <c r="H233" s="294">
        <v>0</v>
      </c>
      <c r="I233" s="294">
        <v>0</v>
      </c>
      <c r="J233" s="294">
        <v>0</v>
      </c>
      <c r="K233" s="294">
        <v>0</v>
      </c>
      <c r="L233" s="294">
        <v>0</v>
      </c>
      <c r="M233" s="294">
        <v>151023</v>
      </c>
      <c r="N233" s="472"/>
      <c r="O233" s="472"/>
      <c r="P233" s="472"/>
      <c r="Q233" s="472"/>
      <c r="R233" s="472"/>
      <c r="S233" s="472"/>
      <c r="T233" s="472"/>
      <c r="U233" s="472"/>
      <c r="V233" s="472"/>
      <c r="W233" s="472"/>
      <c r="X233" s="472"/>
      <c r="Y233" s="472"/>
      <c r="Z233" s="472"/>
      <c r="AA233" s="472"/>
      <c r="AB233" s="472"/>
      <c r="AC233" s="472"/>
      <c r="AD233" s="472"/>
      <c r="AE233" s="472"/>
      <c r="AF233" s="472"/>
      <c r="AG233" s="472"/>
      <c r="AH233" s="472"/>
      <c r="AI233" s="472"/>
      <c r="AJ233" s="472"/>
      <c r="AK233" s="472"/>
      <c r="AL233" s="472"/>
      <c r="AM233" s="472"/>
      <c r="AN233" s="472"/>
      <c r="AO233" s="472"/>
      <c r="AP233" s="472"/>
      <c r="AQ233" s="472"/>
      <c r="AR233" s="472"/>
      <c r="AS233" s="472"/>
      <c r="AT233" s="472"/>
      <c r="AU233" s="472"/>
      <c r="AV233" s="472"/>
      <c r="AW233" s="472"/>
      <c r="AX233" s="472"/>
      <c r="AY233" s="472"/>
      <c r="AZ233" s="472"/>
      <c r="BA233" s="472"/>
      <c r="BB233" s="472"/>
      <c r="BC233" s="472"/>
      <c r="BD233" s="472"/>
      <c r="BE233" s="472"/>
      <c r="BF233" s="472"/>
      <c r="BG233" s="472"/>
      <c r="BH233" s="472"/>
      <c r="BI233" s="472"/>
      <c r="BJ233" s="472"/>
      <c r="BK233" s="472"/>
      <c r="BL233" s="472"/>
      <c r="BM233" s="472"/>
      <c r="BN233" s="472"/>
      <c r="BO233" s="472"/>
      <c r="BP233" s="472"/>
      <c r="BQ233" s="472"/>
      <c r="BR233" s="472"/>
      <c r="BS233" s="472"/>
      <c r="BT233" s="472"/>
      <c r="BU233" s="472"/>
      <c r="BV233" s="472"/>
      <c r="BW233" s="472"/>
      <c r="BX233" s="472"/>
      <c r="BY233" s="472"/>
      <c r="BZ233" s="472"/>
      <c r="CA233" s="472"/>
      <c r="CB233" s="472"/>
      <c r="CC233" s="472"/>
      <c r="CD233" s="472"/>
      <c r="CE233" s="472"/>
      <c r="CF233" s="472"/>
      <c r="CG233" s="472"/>
      <c r="CH233" s="472"/>
      <c r="CI233" s="472"/>
      <c r="CJ233" s="472"/>
      <c r="CK233" s="472"/>
      <c r="CL233" s="472"/>
      <c r="CM233" s="472"/>
      <c r="CN233" s="472"/>
      <c r="CO233" s="472"/>
      <c r="CP233" s="472"/>
      <c r="CQ233" s="472"/>
      <c r="CR233" s="472"/>
      <c r="CS233" s="472"/>
      <c r="CT233" s="472"/>
      <c r="CU233" s="472"/>
      <c r="CV233" s="472"/>
      <c r="CW233" s="472"/>
      <c r="CX233" s="472"/>
      <c r="CY233" s="472"/>
      <c r="CZ233" s="472"/>
      <c r="DA233" s="472"/>
      <c r="DB233" s="472"/>
      <c r="DC233" s="472"/>
      <c r="DD233" s="472"/>
      <c r="DE233" s="472"/>
      <c r="DF233" s="472"/>
      <c r="DG233" s="472"/>
      <c r="DH233" s="472"/>
      <c r="DI233" s="472"/>
      <c r="DJ233" s="472"/>
      <c r="DK233" s="472"/>
      <c r="DL233" s="472"/>
      <c r="DM233" s="472"/>
      <c r="DN233" s="472"/>
      <c r="DO233" s="472"/>
      <c r="DP233" s="472"/>
      <c r="DQ233" s="472"/>
      <c r="DR233" s="472"/>
      <c r="DS233" s="472"/>
      <c r="DT233" s="472"/>
      <c r="DU233" s="472"/>
      <c r="DV233" s="472"/>
      <c r="DW233" s="472"/>
      <c r="DX233" s="472"/>
      <c r="DY233" s="472"/>
      <c r="DZ233" s="472"/>
      <c r="EA233" s="472"/>
      <c r="EB233" s="472"/>
      <c r="EC233" s="472"/>
      <c r="ED233" s="472"/>
      <c r="EE233" s="472"/>
      <c r="EF233" s="472"/>
      <c r="EG233" s="472"/>
      <c r="EH233" s="472"/>
      <c r="EI233" s="472"/>
      <c r="EJ233" s="472"/>
      <c r="EK233" s="472"/>
      <c r="EL233" s="472"/>
      <c r="EM233" s="472"/>
      <c r="EN233" s="472"/>
      <c r="EO233" s="472"/>
      <c r="EP233" s="472"/>
      <c r="EQ233" s="472"/>
      <c r="ER233" s="472"/>
      <c r="ES233" s="472"/>
      <c r="ET233" s="472"/>
      <c r="EU233" s="472"/>
      <c r="EV233" s="472"/>
      <c r="EW233" s="472"/>
      <c r="EX233" s="472"/>
      <c r="EY233" s="472"/>
      <c r="EZ233" s="472"/>
      <c r="FA233" s="472"/>
      <c r="FB233" s="472"/>
      <c r="FC233" s="472"/>
      <c r="FD233" s="472"/>
      <c r="FE233" s="472"/>
      <c r="FF233" s="472"/>
      <c r="FG233" s="472"/>
      <c r="FH233" s="472"/>
      <c r="FI233" s="472"/>
      <c r="FJ233" s="472"/>
      <c r="FK233" s="472"/>
      <c r="FL233" s="472"/>
      <c r="FM233" s="472"/>
      <c r="FN233" s="472"/>
      <c r="FO233" s="472"/>
      <c r="FP233" s="472"/>
      <c r="FQ233" s="472"/>
      <c r="FR233" s="472"/>
      <c r="FS233" s="472"/>
      <c r="FT233" s="472"/>
      <c r="FU233" s="472"/>
      <c r="FV233" s="472"/>
      <c r="FW233" s="472"/>
      <c r="FX233" s="472"/>
      <c r="FY233" s="472"/>
      <c r="FZ233" s="472"/>
      <c r="GA233" s="472"/>
      <c r="GB233" s="472"/>
      <c r="GC233" s="472"/>
      <c r="GD233" s="472"/>
      <c r="GE233" s="472"/>
      <c r="GF233" s="472"/>
      <c r="GG233" s="472"/>
      <c r="GH233" s="472"/>
      <c r="GI233" s="472"/>
      <c r="GJ233" s="472"/>
      <c r="GK233" s="472"/>
      <c r="GL233" s="472"/>
      <c r="GM233" s="472"/>
      <c r="GN233" s="472"/>
      <c r="GO233" s="472"/>
      <c r="GP233" s="472"/>
      <c r="GQ233" s="472"/>
      <c r="GR233" s="472"/>
      <c r="GS233" s="472"/>
      <c r="GT233" s="472"/>
      <c r="GU233" s="472"/>
      <c r="GV233" s="472"/>
      <c r="GW233" s="472"/>
      <c r="GX233" s="472"/>
      <c r="GY233" s="472"/>
      <c r="GZ233" s="472"/>
      <c r="HA233" s="472"/>
      <c r="HB233" s="472"/>
      <c r="HC233" s="472"/>
      <c r="HD233" s="472"/>
      <c r="HE233" s="472"/>
      <c r="HF233" s="472"/>
      <c r="HG233" s="472"/>
      <c r="HH233" s="472"/>
      <c r="HI233" s="472"/>
      <c r="HJ233" s="472"/>
      <c r="HK233" s="472"/>
      <c r="HL233" s="472"/>
      <c r="HM233" s="472"/>
      <c r="HN233" s="472"/>
      <c r="HO233" s="472"/>
      <c r="HP233" s="472"/>
      <c r="HQ233" s="472"/>
      <c r="HR233" s="472"/>
      <c r="HS233" s="472"/>
      <c r="HT233" s="472"/>
      <c r="HU233" s="472"/>
      <c r="HV233" s="472"/>
      <c r="HW233" s="472"/>
      <c r="HX233" s="472"/>
      <c r="HY233" s="472"/>
      <c r="HZ233" s="472"/>
      <c r="IA233" s="472"/>
      <c r="IB233" s="472"/>
      <c r="IC233" s="472"/>
      <c r="ID233" s="472"/>
    </row>
    <row r="234" spans="1:238" ht="31.2" x14ac:dyDescent="0.3">
      <c r="A234" s="399" t="s">
        <v>1506</v>
      </c>
      <c r="B234" s="613"/>
      <c r="C234" s="613"/>
      <c r="D234" s="614"/>
      <c r="E234" s="294">
        <f t="shared" si="57"/>
        <v>180977</v>
      </c>
      <c r="F234" s="294">
        <v>0</v>
      </c>
      <c r="G234" s="294">
        <v>0</v>
      </c>
      <c r="H234" s="294">
        <v>0</v>
      </c>
      <c r="I234" s="294">
        <v>0</v>
      </c>
      <c r="J234" s="294">
        <v>0</v>
      </c>
      <c r="K234" s="294">
        <v>0</v>
      </c>
      <c r="L234" s="294">
        <v>0</v>
      </c>
      <c r="M234" s="294">
        <v>180977</v>
      </c>
      <c r="N234" s="472"/>
      <c r="O234" s="472"/>
      <c r="P234" s="472"/>
      <c r="Q234" s="472"/>
      <c r="R234" s="472"/>
      <c r="S234" s="472"/>
      <c r="T234" s="472"/>
      <c r="U234" s="472"/>
      <c r="V234" s="472"/>
      <c r="W234" s="472"/>
      <c r="X234" s="472"/>
      <c r="Y234" s="472"/>
      <c r="Z234" s="472"/>
      <c r="AA234" s="472"/>
      <c r="AB234" s="472"/>
      <c r="AC234" s="472"/>
      <c r="AD234" s="472"/>
      <c r="AE234" s="472"/>
      <c r="AF234" s="472"/>
      <c r="AG234" s="472"/>
      <c r="AH234" s="472"/>
      <c r="AI234" s="472"/>
      <c r="AJ234" s="472"/>
      <c r="AK234" s="472"/>
      <c r="AL234" s="472"/>
      <c r="AM234" s="472"/>
      <c r="AN234" s="472"/>
      <c r="AO234" s="472"/>
      <c r="AP234" s="472"/>
      <c r="AQ234" s="472"/>
      <c r="AR234" s="472"/>
      <c r="AS234" s="472"/>
      <c r="AT234" s="472"/>
      <c r="AU234" s="472"/>
      <c r="AV234" s="472"/>
      <c r="AW234" s="472"/>
      <c r="AX234" s="472"/>
      <c r="AY234" s="472"/>
      <c r="AZ234" s="472"/>
      <c r="BA234" s="472"/>
      <c r="BB234" s="472"/>
      <c r="BC234" s="472"/>
      <c r="BD234" s="472"/>
      <c r="BE234" s="472"/>
      <c r="BF234" s="472"/>
      <c r="BG234" s="472"/>
      <c r="BH234" s="472"/>
      <c r="BI234" s="472"/>
      <c r="BJ234" s="472"/>
      <c r="BK234" s="472"/>
      <c r="BL234" s="472"/>
      <c r="BM234" s="472"/>
      <c r="BN234" s="472"/>
      <c r="BO234" s="472"/>
      <c r="BP234" s="472"/>
      <c r="BQ234" s="472"/>
      <c r="BR234" s="472"/>
      <c r="BS234" s="472"/>
      <c r="BT234" s="472"/>
      <c r="BU234" s="472"/>
      <c r="BV234" s="472"/>
      <c r="BW234" s="472"/>
      <c r="BX234" s="472"/>
      <c r="BY234" s="472"/>
      <c r="BZ234" s="472"/>
      <c r="CA234" s="472"/>
      <c r="CB234" s="472"/>
      <c r="CC234" s="472"/>
      <c r="CD234" s="472"/>
      <c r="CE234" s="472"/>
      <c r="CF234" s="472"/>
      <c r="CG234" s="472"/>
      <c r="CH234" s="472"/>
      <c r="CI234" s="472"/>
      <c r="CJ234" s="472"/>
      <c r="CK234" s="472"/>
      <c r="CL234" s="472"/>
      <c r="CM234" s="472"/>
      <c r="CN234" s="472"/>
      <c r="CO234" s="472"/>
      <c r="CP234" s="472"/>
      <c r="CQ234" s="472"/>
      <c r="CR234" s="472"/>
      <c r="CS234" s="472"/>
      <c r="CT234" s="472"/>
      <c r="CU234" s="472"/>
      <c r="CV234" s="472"/>
      <c r="CW234" s="472"/>
      <c r="CX234" s="472"/>
      <c r="CY234" s="472"/>
      <c r="CZ234" s="472"/>
      <c r="DA234" s="472"/>
      <c r="DB234" s="472"/>
      <c r="DC234" s="472"/>
      <c r="DD234" s="472"/>
      <c r="DE234" s="472"/>
      <c r="DF234" s="472"/>
      <c r="DG234" s="472"/>
      <c r="DH234" s="472"/>
      <c r="DI234" s="472"/>
      <c r="DJ234" s="472"/>
      <c r="DK234" s="472"/>
      <c r="DL234" s="472"/>
      <c r="DM234" s="472"/>
      <c r="DN234" s="472"/>
      <c r="DO234" s="472"/>
      <c r="DP234" s="472"/>
      <c r="DQ234" s="472"/>
      <c r="DR234" s="472"/>
      <c r="DS234" s="472"/>
      <c r="DT234" s="472"/>
      <c r="DU234" s="472"/>
      <c r="DV234" s="472"/>
      <c r="DW234" s="472"/>
      <c r="DX234" s="472"/>
      <c r="DY234" s="472"/>
      <c r="DZ234" s="472"/>
      <c r="EA234" s="472"/>
      <c r="EB234" s="472"/>
      <c r="EC234" s="472"/>
      <c r="ED234" s="472"/>
      <c r="EE234" s="472"/>
      <c r="EF234" s="472"/>
      <c r="EG234" s="472"/>
      <c r="EH234" s="472"/>
      <c r="EI234" s="472"/>
      <c r="EJ234" s="472"/>
      <c r="EK234" s="472"/>
      <c r="EL234" s="472"/>
      <c r="EM234" s="472"/>
      <c r="EN234" s="472"/>
      <c r="EO234" s="472"/>
      <c r="EP234" s="472"/>
      <c r="EQ234" s="472"/>
      <c r="ER234" s="472"/>
      <c r="ES234" s="472"/>
      <c r="ET234" s="472"/>
      <c r="EU234" s="472"/>
      <c r="EV234" s="472"/>
      <c r="EW234" s="472"/>
      <c r="EX234" s="472"/>
      <c r="EY234" s="472"/>
      <c r="EZ234" s="472"/>
      <c r="FA234" s="472"/>
      <c r="FB234" s="472"/>
      <c r="FC234" s="472"/>
      <c r="FD234" s="472"/>
      <c r="FE234" s="472"/>
      <c r="FF234" s="472"/>
      <c r="FG234" s="472"/>
      <c r="FH234" s="472"/>
      <c r="FI234" s="472"/>
      <c r="FJ234" s="472"/>
      <c r="FK234" s="472"/>
      <c r="FL234" s="472"/>
      <c r="FM234" s="472"/>
      <c r="FN234" s="472"/>
      <c r="FO234" s="472"/>
      <c r="FP234" s="472"/>
      <c r="FQ234" s="472"/>
      <c r="FR234" s="472"/>
      <c r="FS234" s="472"/>
      <c r="FT234" s="472"/>
      <c r="FU234" s="472"/>
      <c r="FV234" s="472"/>
      <c r="FW234" s="472"/>
      <c r="FX234" s="472"/>
      <c r="FY234" s="472"/>
      <c r="FZ234" s="472"/>
      <c r="GA234" s="472"/>
      <c r="GB234" s="472"/>
      <c r="GC234" s="472"/>
      <c r="GD234" s="472"/>
      <c r="GE234" s="472"/>
      <c r="GF234" s="472"/>
      <c r="GG234" s="472"/>
      <c r="GH234" s="472"/>
      <c r="GI234" s="472"/>
      <c r="GJ234" s="472"/>
      <c r="GK234" s="472"/>
      <c r="GL234" s="472"/>
      <c r="GM234" s="472"/>
      <c r="GN234" s="472"/>
      <c r="GO234" s="472"/>
      <c r="GP234" s="472"/>
      <c r="GQ234" s="472"/>
      <c r="GR234" s="472"/>
      <c r="GS234" s="472"/>
      <c r="GT234" s="472"/>
      <c r="GU234" s="472"/>
      <c r="GV234" s="472"/>
      <c r="GW234" s="472"/>
      <c r="GX234" s="472"/>
      <c r="GY234" s="472"/>
      <c r="GZ234" s="472"/>
      <c r="HA234" s="472"/>
      <c r="HB234" s="472"/>
      <c r="HC234" s="472"/>
      <c r="HD234" s="472"/>
      <c r="HE234" s="472"/>
      <c r="HF234" s="472"/>
      <c r="HG234" s="472"/>
      <c r="HH234" s="472"/>
      <c r="HI234" s="472"/>
      <c r="HJ234" s="472"/>
      <c r="HK234" s="472"/>
      <c r="HL234" s="472"/>
      <c r="HM234" s="472"/>
      <c r="HN234" s="472"/>
      <c r="HO234" s="472"/>
      <c r="HP234" s="472"/>
      <c r="HQ234" s="472"/>
      <c r="HR234" s="472"/>
      <c r="HS234" s="472"/>
      <c r="HT234" s="472"/>
      <c r="HU234" s="472"/>
      <c r="HV234" s="472"/>
      <c r="HW234" s="472"/>
      <c r="HX234" s="472"/>
      <c r="HY234" s="472"/>
      <c r="HZ234" s="472"/>
      <c r="IA234" s="472"/>
      <c r="IB234" s="472"/>
      <c r="IC234" s="472"/>
      <c r="ID234" s="472"/>
    </row>
    <row r="235" spans="1:238" ht="23.25" customHeight="1" x14ac:dyDescent="0.3">
      <c r="A235" s="303" t="s">
        <v>1507</v>
      </c>
      <c r="B235" s="613">
        <v>2</v>
      </c>
      <c r="C235" s="613">
        <v>604</v>
      </c>
      <c r="D235" s="614">
        <v>5206</v>
      </c>
      <c r="E235" s="294">
        <f t="shared" si="57"/>
        <v>28210</v>
      </c>
      <c r="F235" s="294">
        <v>0</v>
      </c>
      <c r="G235" s="294">
        <v>0</v>
      </c>
      <c r="H235" s="294">
        <v>0</v>
      </c>
      <c r="I235" s="294">
        <v>0</v>
      </c>
      <c r="J235" s="294">
        <v>0</v>
      </c>
      <c r="K235" s="294">
        <v>28210</v>
      </c>
      <c r="L235" s="294">
        <v>0</v>
      </c>
      <c r="M235" s="294">
        <v>0</v>
      </c>
      <c r="N235" s="472"/>
      <c r="O235" s="472"/>
      <c r="P235" s="472"/>
      <c r="Q235" s="472"/>
      <c r="R235" s="472"/>
      <c r="S235" s="472"/>
      <c r="T235" s="472"/>
      <c r="U235" s="472"/>
      <c r="V235" s="472"/>
      <c r="W235" s="472"/>
      <c r="X235" s="472"/>
      <c r="Y235" s="472"/>
      <c r="Z235" s="472"/>
      <c r="AA235" s="472"/>
      <c r="AB235" s="472"/>
      <c r="AC235" s="472"/>
      <c r="AD235" s="472"/>
      <c r="AE235" s="472"/>
      <c r="AF235" s="472"/>
      <c r="AG235" s="472"/>
      <c r="AH235" s="472"/>
      <c r="AI235" s="472"/>
      <c r="AJ235" s="472"/>
      <c r="AK235" s="472"/>
      <c r="AL235" s="472"/>
      <c r="AM235" s="472"/>
      <c r="AN235" s="472"/>
      <c r="AO235" s="472"/>
      <c r="AP235" s="472"/>
      <c r="AQ235" s="472"/>
      <c r="AR235" s="472"/>
      <c r="AS235" s="472"/>
      <c r="AT235" s="472"/>
      <c r="AU235" s="472"/>
      <c r="AV235" s="472"/>
      <c r="AW235" s="472"/>
      <c r="AX235" s="472"/>
      <c r="AY235" s="472"/>
      <c r="AZ235" s="472"/>
      <c r="BA235" s="472"/>
      <c r="BB235" s="472"/>
      <c r="BC235" s="472"/>
      <c r="BD235" s="472"/>
      <c r="BE235" s="472"/>
      <c r="BF235" s="472"/>
      <c r="BG235" s="472"/>
      <c r="BH235" s="472"/>
      <c r="BI235" s="472"/>
      <c r="BJ235" s="472"/>
      <c r="BK235" s="472"/>
      <c r="BL235" s="472"/>
      <c r="BM235" s="472"/>
      <c r="BN235" s="472"/>
      <c r="BO235" s="472"/>
      <c r="BP235" s="472"/>
      <c r="BQ235" s="472"/>
      <c r="BR235" s="472"/>
      <c r="BS235" s="472"/>
      <c r="BT235" s="472"/>
      <c r="BU235" s="472"/>
      <c r="BV235" s="472"/>
      <c r="BW235" s="472"/>
      <c r="BX235" s="472"/>
      <c r="BY235" s="472"/>
      <c r="BZ235" s="472"/>
      <c r="CA235" s="472"/>
      <c r="CB235" s="472"/>
      <c r="CC235" s="472"/>
      <c r="CD235" s="472"/>
      <c r="CE235" s="472"/>
      <c r="CF235" s="472"/>
      <c r="CG235" s="472"/>
      <c r="CH235" s="472"/>
      <c r="CI235" s="472"/>
      <c r="CJ235" s="472"/>
      <c r="CK235" s="472"/>
      <c r="CL235" s="472"/>
      <c r="CM235" s="472"/>
      <c r="CN235" s="472"/>
      <c r="CO235" s="472"/>
      <c r="CP235" s="472"/>
      <c r="CQ235" s="472"/>
      <c r="CR235" s="472"/>
      <c r="CS235" s="472"/>
      <c r="CT235" s="472"/>
      <c r="CU235" s="472"/>
      <c r="CV235" s="472"/>
      <c r="CW235" s="472"/>
      <c r="CX235" s="472"/>
      <c r="CY235" s="472"/>
      <c r="CZ235" s="472"/>
      <c r="DA235" s="472"/>
      <c r="DB235" s="472"/>
      <c r="DC235" s="472"/>
      <c r="DD235" s="472"/>
      <c r="DE235" s="472"/>
      <c r="DF235" s="472"/>
      <c r="DG235" s="472"/>
      <c r="DH235" s="472"/>
      <c r="DI235" s="472"/>
      <c r="DJ235" s="472"/>
      <c r="DK235" s="472"/>
      <c r="DL235" s="472"/>
      <c r="DM235" s="472"/>
      <c r="DN235" s="472"/>
      <c r="DO235" s="472"/>
      <c r="DP235" s="472"/>
      <c r="DQ235" s="472"/>
      <c r="DR235" s="472"/>
      <c r="DS235" s="472"/>
      <c r="DT235" s="472"/>
      <c r="DU235" s="472"/>
      <c r="DV235" s="472"/>
      <c r="DW235" s="472"/>
      <c r="DX235" s="472"/>
      <c r="DY235" s="472"/>
      <c r="DZ235" s="472"/>
      <c r="EA235" s="472"/>
      <c r="EB235" s="472"/>
      <c r="EC235" s="472"/>
      <c r="ED235" s="472"/>
      <c r="EE235" s="472"/>
      <c r="EF235" s="472"/>
      <c r="EG235" s="472"/>
      <c r="EH235" s="472"/>
      <c r="EI235" s="472"/>
      <c r="EJ235" s="472"/>
      <c r="EK235" s="472"/>
      <c r="EL235" s="472"/>
      <c r="EM235" s="472"/>
      <c r="EN235" s="472"/>
      <c r="EO235" s="472"/>
      <c r="EP235" s="472"/>
      <c r="EQ235" s="472"/>
      <c r="ER235" s="472"/>
      <c r="ES235" s="472"/>
      <c r="ET235" s="472"/>
      <c r="EU235" s="472"/>
      <c r="EV235" s="472"/>
      <c r="EW235" s="472"/>
      <c r="EX235" s="472"/>
      <c r="EY235" s="472"/>
      <c r="EZ235" s="472"/>
      <c r="FA235" s="472"/>
      <c r="FB235" s="472"/>
      <c r="FC235" s="472"/>
      <c r="FD235" s="472"/>
      <c r="FE235" s="472"/>
      <c r="FF235" s="472"/>
      <c r="FG235" s="472"/>
      <c r="FH235" s="472"/>
      <c r="FI235" s="472"/>
      <c r="FJ235" s="472"/>
      <c r="FK235" s="472"/>
      <c r="FL235" s="472"/>
      <c r="FM235" s="472"/>
      <c r="FN235" s="472"/>
      <c r="FO235" s="472"/>
      <c r="FP235" s="472"/>
      <c r="FQ235" s="472"/>
      <c r="FR235" s="472"/>
      <c r="FS235" s="472"/>
      <c r="FT235" s="472"/>
      <c r="FU235" s="472"/>
      <c r="FV235" s="472"/>
      <c r="FW235" s="472"/>
      <c r="FX235" s="472"/>
      <c r="FY235" s="472"/>
      <c r="FZ235" s="472"/>
      <c r="GA235" s="472"/>
      <c r="GB235" s="472"/>
      <c r="GC235" s="472"/>
      <c r="GD235" s="472"/>
      <c r="GE235" s="472"/>
      <c r="GF235" s="472"/>
      <c r="GG235" s="472"/>
      <c r="GH235" s="472"/>
      <c r="GI235" s="472"/>
      <c r="GJ235" s="472"/>
      <c r="GK235" s="472"/>
      <c r="GL235" s="472"/>
      <c r="GM235" s="472"/>
      <c r="GN235" s="472"/>
      <c r="GO235" s="472"/>
      <c r="GP235" s="472"/>
      <c r="GQ235" s="472"/>
      <c r="GR235" s="472"/>
      <c r="GS235" s="472"/>
      <c r="GT235" s="472"/>
      <c r="GU235" s="472"/>
      <c r="GV235" s="472"/>
      <c r="GW235" s="472"/>
      <c r="GX235" s="472"/>
      <c r="GY235" s="472"/>
      <c r="GZ235" s="472"/>
      <c r="HA235" s="472"/>
      <c r="HB235" s="472"/>
      <c r="HC235" s="472"/>
      <c r="HD235" s="472"/>
      <c r="HE235" s="472"/>
      <c r="HF235" s="472"/>
      <c r="HG235" s="472"/>
      <c r="HH235" s="472"/>
      <c r="HI235" s="472"/>
      <c r="HJ235" s="472"/>
      <c r="HK235" s="472"/>
      <c r="HL235" s="472"/>
      <c r="HM235" s="472"/>
      <c r="HN235" s="472"/>
      <c r="HO235" s="472"/>
      <c r="HP235" s="472"/>
      <c r="HQ235" s="472"/>
      <c r="HR235" s="472"/>
      <c r="HS235" s="472"/>
      <c r="HT235" s="472"/>
      <c r="HU235" s="472"/>
      <c r="HV235" s="472"/>
      <c r="HW235" s="472"/>
      <c r="HX235" s="472"/>
      <c r="HY235" s="472"/>
      <c r="HZ235" s="472"/>
      <c r="IA235" s="472"/>
      <c r="IB235" s="472"/>
      <c r="IC235" s="472"/>
      <c r="ID235" s="472"/>
    </row>
    <row r="236" spans="1:238" ht="93.6" x14ac:dyDescent="0.3">
      <c r="A236" s="302" t="s">
        <v>1508</v>
      </c>
      <c r="B236" s="612">
        <v>2</v>
      </c>
      <c r="C236" s="612">
        <v>603</v>
      </c>
      <c r="D236" s="614">
        <v>5206</v>
      </c>
      <c r="E236" s="294">
        <f t="shared" si="57"/>
        <v>2536370</v>
      </c>
      <c r="F236" s="294">
        <f>1004020</f>
        <v>1004020</v>
      </c>
      <c r="G236" s="294">
        <f>200804+200804-9327</f>
        <v>392281</v>
      </c>
      <c r="H236" s="294">
        <f>58954+35608+32160+9327</f>
        <v>136049</v>
      </c>
      <c r="I236" s="294">
        <v>0</v>
      </c>
      <c r="J236" s="294">
        <v>0</v>
      </c>
      <c r="K236" s="294">
        <v>1004020</v>
      </c>
      <c r="L236" s="294"/>
      <c r="M236" s="294"/>
      <c r="N236" s="472"/>
      <c r="O236" s="472"/>
      <c r="P236" s="472"/>
      <c r="Q236" s="472"/>
      <c r="R236" s="472"/>
      <c r="S236" s="472"/>
      <c r="T236" s="472"/>
      <c r="U236" s="472"/>
      <c r="V236" s="472"/>
      <c r="W236" s="472"/>
      <c r="X236" s="472"/>
      <c r="Y236" s="472"/>
      <c r="Z236" s="472"/>
      <c r="AA236" s="472"/>
      <c r="AB236" s="472"/>
      <c r="AC236" s="472"/>
      <c r="AD236" s="472"/>
      <c r="AE236" s="472"/>
      <c r="AF236" s="472"/>
      <c r="AG236" s="472"/>
      <c r="AH236" s="472"/>
      <c r="AI236" s="472"/>
      <c r="AJ236" s="472"/>
      <c r="AK236" s="472"/>
      <c r="AL236" s="472"/>
      <c r="AM236" s="472"/>
      <c r="AN236" s="472"/>
      <c r="AO236" s="472"/>
      <c r="AP236" s="472"/>
      <c r="AQ236" s="472"/>
      <c r="AR236" s="472"/>
      <c r="AS236" s="472"/>
      <c r="AT236" s="472"/>
      <c r="AU236" s="472"/>
      <c r="AV236" s="472"/>
      <c r="AW236" s="472"/>
      <c r="AX236" s="472"/>
      <c r="AY236" s="472"/>
      <c r="AZ236" s="472"/>
      <c r="BA236" s="472"/>
      <c r="BB236" s="472"/>
      <c r="BC236" s="472"/>
      <c r="BD236" s="472"/>
      <c r="BE236" s="472"/>
      <c r="BF236" s="472"/>
      <c r="BG236" s="472"/>
      <c r="BH236" s="472"/>
      <c r="BI236" s="472"/>
      <c r="BJ236" s="472"/>
      <c r="BK236" s="472"/>
      <c r="BL236" s="472"/>
      <c r="BM236" s="472"/>
      <c r="BN236" s="472"/>
      <c r="BO236" s="472"/>
      <c r="BP236" s="472"/>
      <c r="BQ236" s="472"/>
      <c r="BR236" s="472"/>
      <c r="BS236" s="472"/>
      <c r="BT236" s="472"/>
      <c r="BU236" s="472"/>
      <c r="BV236" s="472"/>
      <c r="BW236" s="472"/>
      <c r="BX236" s="472"/>
      <c r="BY236" s="472"/>
      <c r="BZ236" s="472"/>
      <c r="CA236" s="472"/>
      <c r="CB236" s="472"/>
      <c r="CC236" s="472"/>
      <c r="CD236" s="472"/>
      <c r="CE236" s="472"/>
      <c r="CF236" s="472"/>
      <c r="CG236" s="472"/>
      <c r="CH236" s="472"/>
      <c r="CI236" s="472"/>
      <c r="CJ236" s="472"/>
      <c r="CK236" s="472"/>
      <c r="CL236" s="472"/>
      <c r="CM236" s="472"/>
      <c r="CN236" s="472"/>
      <c r="CO236" s="472"/>
      <c r="CP236" s="472"/>
      <c r="CQ236" s="472"/>
      <c r="CR236" s="472"/>
      <c r="CS236" s="472"/>
      <c r="CT236" s="472"/>
      <c r="CU236" s="472"/>
      <c r="CV236" s="472"/>
      <c r="CW236" s="472"/>
      <c r="CX236" s="472"/>
      <c r="CY236" s="472"/>
      <c r="CZ236" s="472"/>
      <c r="DA236" s="472"/>
      <c r="DB236" s="472"/>
      <c r="DC236" s="472"/>
      <c r="DD236" s="472"/>
      <c r="DE236" s="472"/>
      <c r="DF236" s="472"/>
      <c r="DG236" s="472"/>
      <c r="DH236" s="472"/>
      <c r="DI236" s="472"/>
      <c r="DJ236" s="472"/>
      <c r="DK236" s="472"/>
      <c r="DL236" s="472"/>
      <c r="DM236" s="472"/>
      <c r="DN236" s="472"/>
      <c r="DO236" s="472"/>
      <c r="DP236" s="472"/>
      <c r="DQ236" s="472"/>
      <c r="DR236" s="472"/>
      <c r="DS236" s="472"/>
      <c r="DT236" s="472"/>
      <c r="DU236" s="472"/>
      <c r="DV236" s="472"/>
      <c r="DW236" s="472"/>
      <c r="DX236" s="472"/>
      <c r="DY236" s="472"/>
      <c r="DZ236" s="472"/>
      <c r="EA236" s="472"/>
      <c r="EB236" s="472"/>
      <c r="EC236" s="472"/>
      <c r="ED236" s="472"/>
      <c r="EE236" s="472"/>
      <c r="EF236" s="472"/>
      <c r="EG236" s="472"/>
      <c r="EH236" s="472"/>
      <c r="EI236" s="472"/>
      <c r="EJ236" s="472"/>
      <c r="EK236" s="472"/>
      <c r="EL236" s="472"/>
      <c r="EM236" s="472"/>
      <c r="EN236" s="472"/>
      <c r="EO236" s="472"/>
      <c r="EP236" s="472"/>
      <c r="EQ236" s="472"/>
      <c r="ER236" s="472"/>
      <c r="ES236" s="472"/>
      <c r="ET236" s="472"/>
      <c r="EU236" s="472"/>
      <c r="EV236" s="472"/>
      <c r="EW236" s="472"/>
      <c r="EX236" s="472"/>
      <c r="EY236" s="472"/>
      <c r="EZ236" s="472"/>
      <c r="FA236" s="472"/>
      <c r="FB236" s="472"/>
      <c r="FC236" s="472"/>
      <c r="FD236" s="472"/>
      <c r="FE236" s="472"/>
      <c r="FF236" s="472"/>
      <c r="FG236" s="472"/>
      <c r="FH236" s="472"/>
      <c r="FI236" s="472"/>
      <c r="FJ236" s="472"/>
      <c r="FK236" s="472"/>
      <c r="FL236" s="472"/>
      <c r="FM236" s="472"/>
      <c r="FN236" s="472"/>
      <c r="FO236" s="472"/>
      <c r="FP236" s="472"/>
      <c r="FQ236" s="472"/>
      <c r="FR236" s="472"/>
      <c r="FS236" s="472"/>
      <c r="FT236" s="472"/>
      <c r="FU236" s="472"/>
      <c r="FV236" s="472"/>
      <c r="FW236" s="472"/>
      <c r="FX236" s="472"/>
      <c r="FY236" s="472"/>
      <c r="FZ236" s="472"/>
      <c r="GA236" s="472"/>
      <c r="GB236" s="472"/>
      <c r="GC236" s="472"/>
      <c r="GD236" s="472"/>
      <c r="GE236" s="472"/>
      <c r="GF236" s="472"/>
      <c r="GG236" s="472"/>
      <c r="GH236" s="472"/>
      <c r="GI236" s="472"/>
      <c r="GJ236" s="472"/>
      <c r="GK236" s="472"/>
      <c r="GL236" s="472"/>
      <c r="GM236" s="472"/>
      <c r="GN236" s="472"/>
      <c r="GO236" s="472"/>
      <c r="GP236" s="472"/>
      <c r="GQ236" s="472"/>
      <c r="GR236" s="472"/>
      <c r="GS236" s="472"/>
      <c r="GT236" s="472"/>
      <c r="GU236" s="472"/>
      <c r="GV236" s="472"/>
      <c r="GW236" s="472"/>
      <c r="GX236" s="472"/>
      <c r="GY236" s="472"/>
      <c r="GZ236" s="472"/>
      <c r="HA236" s="472"/>
      <c r="HB236" s="472"/>
      <c r="HC236" s="472"/>
      <c r="HD236" s="472"/>
      <c r="HE236" s="472"/>
      <c r="HF236" s="472"/>
      <c r="HG236" s="472"/>
      <c r="HH236" s="472"/>
      <c r="HI236" s="472"/>
      <c r="HJ236" s="472"/>
      <c r="HK236" s="472"/>
      <c r="HL236" s="472"/>
      <c r="HM236" s="472"/>
      <c r="HN236" s="472"/>
      <c r="HO236" s="472"/>
      <c r="HP236" s="472"/>
      <c r="HQ236" s="472"/>
      <c r="HR236" s="472"/>
      <c r="HS236" s="472"/>
      <c r="HT236" s="472"/>
      <c r="HU236" s="472"/>
      <c r="HV236" s="472"/>
      <c r="HW236" s="472"/>
      <c r="HX236" s="472"/>
      <c r="HY236" s="472"/>
      <c r="HZ236" s="472"/>
      <c r="IA236" s="472"/>
      <c r="IB236" s="472"/>
      <c r="IC236" s="472"/>
      <c r="ID236" s="472"/>
    </row>
    <row r="237" spans="1:238" ht="93.6" x14ac:dyDescent="0.3">
      <c r="A237" s="302" t="s">
        <v>1509</v>
      </c>
      <c r="B237" s="612">
        <v>2</v>
      </c>
      <c r="C237" s="612">
        <v>624</v>
      </c>
      <c r="D237" s="614">
        <v>5206</v>
      </c>
      <c r="E237" s="294">
        <f t="shared" si="57"/>
        <v>96000</v>
      </c>
      <c r="F237" s="294">
        <v>0</v>
      </c>
      <c r="G237" s="294">
        <v>0</v>
      </c>
      <c r="H237" s="294">
        <v>0</v>
      </c>
      <c r="I237" s="294">
        <v>0</v>
      </c>
      <c r="J237" s="294">
        <v>0</v>
      </c>
      <c r="K237" s="294">
        <v>68000</v>
      </c>
      <c r="L237" s="294">
        <v>0</v>
      </c>
      <c r="M237" s="294">
        <v>28000</v>
      </c>
      <c r="N237" s="472"/>
      <c r="O237" s="472"/>
      <c r="P237" s="472"/>
      <c r="Q237" s="472"/>
      <c r="R237" s="472"/>
      <c r="S237" s="472"/>
      <c r="T237" s="472"/>
      <c r="U237" s="472"/>
      <c r="V237" s="472"/>
      <c r="W237" s="472"/>
      <c r="X237" s="472"/>
      <c r="Y237" s="472"/>
      <c r="Z237" s="472"/>
      <c r="AA237" s="472"/>
      <c r="AB237" s="472"/>
      <c r="AC237" s="472"/>
      <c r="AD237" s="472"/>
      <c r="AE237" s="472"/>
      <c r="AF237" s="472"/>
      <c r="AG237" s="472"/>
      <c r="AH237" s="472"/>
      <c r="AI237" s="472"/>
      <c r="AJ237" s="472"/>
      <c r="AK237" s="472"/>
      <c r="AL237" s="472"/>
      <c r="AM237" s="472"/>
      <c r="AN237" s="472"/>
      <c r="AO237" s="472"/>
      <c r="AP237" s="472"/>
      <c r="AQ237" s="472"/>
      <c r="AR237" s="472"/>
      <c r="AS237" s="472"/>
      <c r="AT237" s="472"/>
      <c r="AU237" s="472"/>
      <c r="AV237" s="472"/>
      <c r="AW237" s="472"/>
      <c r="AX237" s="472"/>
      <c r="AY237" s="472"/>
      <c r="AZ237" s="472"/>
      <c r="BA237" s="472"/>
      <c r="BB237" s="472"/>
      <c r="BC237" s="472"/>
      <c r="BD237" s="472"/>
      <c r="BE237" s="472"/>
      <c r="BF237" s="472"/>
      <c r="BG237" s="472"/>
      <c r="BH237" s="472"/>
      <c r="BI237" s="472"/>
      <c r="BJ237" s="472"/>
      <c r="BK237" s="472"/>
      <c r="BL237" s="472"/>
      <c r="BM237" s="472"/>
      <c r="BN237" s="472"/>
      <c r="BO237" s="472"/>
      <c r="BP237" s="472"/>
      <c r="BQ237" s="472"/>
      <c r="BR237" s="472"/>
      <c r="BS237" s="472"/>
      <c r="BT237" s="472"/>
      <c r="BU237" s="472"/>
      <c r="BV237" s="472"/>
      <c r="BW237" s="472"/>
      <c r="BX237" s="472"/>
      <c r="BY237" s="472"/>
      <c r="BZ237" s="472"/>
      <c r="CA237" s="472"/>
      <c r="CB237" s="472"/>
      <c r="CC237" s="472"/>
      <c r="CD237" s="472"/>
      <c r="CE237" s="472"/>
      <c r="CF237" s="472"/>
      <c r="CG237" s="472"/>
      <c r="CH237" s="472"/>
      <c r="CI237" s="472"/>
      <c r="CJ237" s="472"/>
      <c r="CK237" s="472"/>
      <c r="CL237" s="472"/>
      <c r="CM237" s="472"/>
      <c r="CN237" s="472"/>
      <c r="CO237" s="472"/>
      <c r="CP237" s="472"/>
      <c r="CQ237" s="472"/>
      <c r="CR237" s="472"/>
      <c r="CS237" s="472"/>
      <c r="CT237" s="472"/>
      <c r="CU237" s="472"/>
      <c r="CV237" s="472"/>
      <c r="CW237" s="472"/>
      <c r="CX237" s="472"/>
      <c r="CY237" s="472"/>
      <c r="CZ237" s="472"/>
      <c r="DA237" s="472"/>
      <c r="DB237" s="472"/>
      <c r="DC237" s="472"/>
      <c r="DD237" s="472"/>
      <c r="DE237" s="472"/>
      <c r="DF237" s="472"/>
      <c r="DG237" s="472"/>
      <c r="DH237" s="472"/>
      <c r="DI237" s="472"/>
      <c r="DJ237" s="472"/>
      <c r="DK237" s="472"/>
      <c r="DL237" s="472"/>
      <c r="DM237" s="472"/>
      <c r="DN237" s="472"/>
      <c r="DO237" s="472"/>
      <c r="DP237" s="472"/>
      <c r="DQ237" s="472"/>
      <c r="DR237" s="472"/>
      <c r="DS237" s="472"/>
      <c r="DT237" s="472"/>
      <c r="DU237" s="472"/>
      <c r="DV237" s="472"/>
      <c r="DW237" s="472"/>
      <c r="DX237" s="472"/>
      <c r="DY237" s="472"/>
      <c r="DZ237" s="472"/>
      <c r="EA237" s="472"/>
      <c r="EB237" s="472"/>
      <c r="EC237" s="472"/>
      <c r="ED237" s="472"/>
      <c r="EE237" s="472"/>
      <c r="EF237" s="472"/>
      <c r="EG237" s="472"/>
      <c r="EH237" s="472"/>
      <c r="EI237" s="472"/>
      <c r="EJ237" s="472"/>
      <c r="EK237" s="472"/>
      <c r="EL237" s="472"/>
      <c r="EM237" s="472"/>
      <c r="EN237" s="472"/>
      <c r="EO237" s="472"/>
      <c r="EP237" s="472"/>
      <c r="EQ237" s="472"/>
      <c r="ER237" s="472"/>
      <c r="ES237" s="472"/>
      <c r="ET237" s="472"/>
      <c r="EU237" s="472"/>
      <c r="EV237" s="472"/>
      <c r="EW237" s="472"/>
      <c r="EX237" s="472"/>
      <c r="EY237" s="472"/>
      <c r="EZ237" s="472"/>
      <c r="FA237" s="472"/>
      <c r="FB237" s="472"/>
      <c r="FC237" s="472"/>
      <c r="FD237" s="472"/>
      <c r="FE237" s="472"/>
      <c r="FF237" s="472"/>
      <c r="FG237" s="472"/>
      <c r="FH237" s="472"/>
      <c r="FI237" s="472"/>
      <c r="FJ237" s="472"/>
      <c r="FK237" s="472"/>
      <c r="FL237" s="472"/>
      <c r="FM237" s="472"/>
      <c r="FN237" s="472"/>
      <c r="FO237" s="472"/>
      <c r="FP237" s="472"/>
      <c r="FQ237" s="472"/>
      <c r="FR237" s="472"/>
      <c r="FS237" s="472"/>
      <c r="FT237" s="472"/>
      <c r="FU237" s="472"/>
      <c r="FV237" s="472"/>
      <c r="FW237" s="472"/>
      <c r="FX237" s="472"/>
      <c r="FY237" s="472"/>
      <c r="FZ237" s="472"/>
      <c r="GA237" s="472"/>
      <c r="GB237" s="472"/>
      <c r="GC237" s="472"/>
      <c r="GD237" s="472"/>
      <c r="GE237" s="472"/>
      <c r="GF237" s="472"/>
      <c r="GG237" s="472"/>
      <c r="GH237" s="472"/>
      <c r="GI237" s="472"/>
      <c r="GJ237" s="472"/>
      <c r="GK237" s="472"/>
      <c r="GL237" s="472"/>
      <c r="GM237" s="472"/>
      <c r="GN237" s="472"/>
      <c r="GO237" s="472"/>
      <c r="GP237" s="472"/>
      <c r="GQ237" s="472"/>
      <c r="GR237" s="472"/>
      <c r="GS237" s="472"/>
      <c r="GT237" s="472"/>
      <c r="GU237" s="472"/>
      <c r="GV237" s="472"/>
      <c r="GW237" s="472"/>
      <c r="GX237" s="472"/>
      <c r="GY237" s="472"/>
      <c r="GZ237" s="472"/>
      <c r="HA237" s="472"/>
      <c r="HB237" s="472"/>
      <c r="HC237" s="472"/>
      <c r="HD237" s="472"/>
      <c r="HE237" s="472"/>
      <c r="HF237" s="472"/>
      <c r="HG237" s="472"/>
      <c r="HH237" s="472"/>
      <c r="HI237" s="472"/>
      <c r="HJ237" s="472"/>
      <c r="HK237" s="472"/>
      <c r="HL237" s="472"/>
      <c r="HM237" s="472"/>
      <c r="HN237" s="472"/>
      <c r="HO237" s="472"/>
      <c r="HP237" s="472"/>
      <c r="HQ237" s="472"/>
      <c r="HR237" s="472"/>
      <c r="HS237" s="472"/>
      <c r="HT237" s="472"/>
      <c r="HU237" s="472"/>
      <c r="HV237" s="472"/>
      <c r="HW237" s="472"/>
      <c r="HX237" s="472"/>
      <c r="HY237" s="472"/>
      <c r="HZ237" s="472"/>
      <c r="IA237" s="472"/>
      <c r="IB237" s="472"/>
      <c r="IC237" s="472"/>
      <c r="ID237" s="472"/>
    </row>
    <row r="238" spans="1:238" ht="62.4" x14ac:dyDescent="0.3">
      <c r="A238" s="302" t="s">
        <v>1510</v>
      </c>
      <c r="B238" s="612">
        <v>2</v>
      </c>
      <c r="C238" s="612">
        <v>624</v>
      </c>
      <c r="D238" s="614">
        <v>5206</v>
      </c>
      <c r="E238" s="294">
        <f t="shared" si="57"/>
        <v>96000</v>
      </c>
      <c r="F238" s="294">
        <v>0</v>
      </c>
      <c r="G238" s="294">
        <v>0</v>
      </c>
      <c r="H238" s="294">
        <v>0</v>
      </c>
      <c r="I238" s="294">
        <v>0</v>
      </c>
      <c r="J238" s="294">
        <v>0</v>
      </c>
      <c r="K238" s="294">
        <v>68000</v>
      </c>
      <c r="L238" s="294">
        <v>0</v>
      </c>
      <c r="M238" s="294">
        <v>28000</v>
      </c>
      <c r="N238" s="472"/>
      <c r="O238" s="472"/>
      <c r="P238" s="472"/>
      <c r="Q238" s="472"/>
      <c r="R238" s="472"/>
      <c r="S238" s="472"/>
      <c r="T238" s="472"/>
      <c r="U238" s="472"/>
      <c r="V238" s="472"/>
      <c r="W238" s="472"/>
      <c r="X238" s="472"/>
      <c r="Y238" s="472"/>
      <c r="Z238" s="472"/>
      <c r="AA238" s="472"/>
      <c r="AB238" s="472"/>
      <c r="AC238" s="472"/>
      <c r="AD238" s="472"/>
      <c r="AE238" s="472"/>
      <c r="AF238" s="472"/>
      <c r="AG238" s="472"/>
      <c r="AH238" s="472"/>
      <c r="AI238" s="472"/>
      <c r="AJ238" s="472"/>
      <c r="AK238" s="472"/>
      <c r="AL238" s="472"/>
      <c r="AM238" s="472"/>
      <c r="AN238" s="472"/>
      <c r="AO238" s="472"/>
      <c r="AP238" s="472"/>
      <c r="AQ238" s="472"/>
      <c r="AR238" s="472"/>
      <c r="AS238" s="472"/>
      <c r="AT238" s="472"/>
      <c r="AU238" s="472"/>
      <c r="AV238" s="472"/>
      <c r="AW238" s="472"/>
      <c r="AX238" s="472"/>
      <c r="AY238" s="472"/>
      <c r="AZ238" s="472"/>
      <c r="BA238" s="472"/>
      <c r="BB238" s="472"/>
      <c r="BC238" s="472"/>
      <c r="BD238" s="472"/>
      <c r="BE238" s="472"/>
      <c r="BF238" s="472"/>
      <c r="BG238" s="472"/>
      <c r="BH238" s="472"/>
      <c r="BI238" s="472"/>
      <c r="BJ238" s="472"/>
      <c r="BK238" s="472"/>
      <c r="BL238" s="472"/>
      <c r="BM238" s="472"/>
      <c r="BN238" s="472"/>
      <c r="BO238" s="472"/>
      <c r="BP238" s="472"/>
      <c r="BQ238" s="472"/>
      <c r="BR238" s="472"/>
      <c r="BS238" s="472"/>
      <c r="BT238" s="472"/>
      <c r="BU238" s="472"/>
      <c r="BV238" s="472"/>
      <c r="BW238" s="472"/>
      <c r="BX238" s="472"/>
      <c r="BY238" s="472"/>
      <c r="BZ238" s="472"/>
      <c r="CA238" s="472"/>
      <c r="CB238" s="472"/>
      <c r="CC238" s="472"/>
      <c r="CD238" s="472"/>
      <c r="CE238" s="472"/>
      <c r="CF238" s="472"/>
      <c r="CG238" s="472"/>
      <c r="CH238" s="472"/>
      <c r="CI238" s="472"/>
      <c r="CJ238" s="472"/>
      <c r="CK238" s="472"/>
      <c r="CL238" s="472"/>
      <c r="CM238" s="472"/>
      <c r="CN238" s="472"/>
      <c r="CO238" s="472"/>
      <c r="CP238" s="472"/>
      <c r="CQ238" s="472"/>
      <c r="CR238" s="472"/>
      <c r="CS238" s="472"/>
      <c r="CT238" s="472"/>
      <c r="CU238" s="472"/>
      <c r="CV238" s="472"/>
      <c r="CW238" s="472"/>
      <c r="CX238" s="472"/>
      <c r="CY238" s="472"/>
      <c r="CZ238" s="472"/>
      <c r="DA238" s="472"/>
      <c r="DB238" s="472"/>
      <c r="DC238" s="472"/>
      <c r="DD238" s="472"/>
      <c r="DE238" s="472"/>
      <c r="DF238" s="472"/>
      <c r="DG238" s="472"/>
      <c r="DH238" s="472"/>
      <c r="DI238" s="472"/>
      <c r="DJ238" s="472"/>
      <c r="DK238" s="472"/>
      <c r="DL238" s="472"/>
      <c r="DM238" s="472"/>
      <c r="DN238" s="472"/>
      <c r="DO238" s="472"/>
      <c r="DP238" s="472"/>
      <c r="DQ238" s="472"/>
      <c r="DR238" s="472"/>
      <c r="DS238" s="472"/>
      <c r="DT238" s="472"/>
      <c r="DU238" s="472"/>
      <c r="DV238" s="472"/>
      <c r="DW238" s="472"/>
      <c r="DX238" s="472"/>
      <c r="DY238" s="472"/>
      <c r="DZ238" s="472"/>
      <c r="EA238" s="472"/>
      <c r="EB238" s="472"/>
      <c r="EC238" s="472"/>
      <c r="ED238" s="472"/>
      <c r="EE238" s="472"/>
      <c r="EF238" s="472"/>
      <c r="EG238" s="472"/>
      <c r="EH238" s="472"/>
      <c r="EI238" s="472"/>
      <c r="EJ238" s="472"/>
      <c r="EK238" s="472"/>
      <c r="EL238" s="472"/>
      <c r="EM238" s="472"/>
      <c r="EN238" s="472"/>
      <c r="EO238" s="472"/>
      <c r="EP238" s="472"/>
      <c r="EQ238" s="472"/>
      <c r="ER238" s="472"/>
      <c r="ES238" s="472"/>
      <c r="ET238" s="472"/>
      <c r="EU238" s="472"/>
      <c r="EV238" s="472"/>
      <c r="EW238" s="472"/>
      <c r="EX238" s="472"/>
      <c r="EY238" s="472"/>
      <c r="EZ238" s="472"/>
      <c r="FA238" s="472"/>
      <c r="FB238" s="472"/>
      <c r="FC238" s="472"/>
      <c r="FD238" s="472"/>
      <c r="FE238" s="472"/>
      <c r="FF238" s="472"/>
      <c r="FG238" s="472"/>
      <c r="FH238" s="472"/>
      <c r="FI238" s="472"/>
      <c r="FJ238" s="472"/>
      <c r="FK238" s="472"/>
      <c r="FL238" s="472"/>
      <c r="FM238" s="472"/>
      <c r="FN238" s="472"/>
      <c r="FO238" s="472"/>
      <c r="FP238" s="472"/>
      <c r="FQ238" s="472"/>
      <c r="FR238" s="472"/>
      <c r="FS238" s="472"/>
      <c r="FT238" s="472"/>
      <c r="FU238" s="472"/>
      <c r="FV238" s="472"/>
      <c r="FW238" s="472"/>
      <c r="FX238" s="472"/>
      <c r="FY238" s="472"/>
      <c r="FZ238" s="472"/>
      <c r="GA238" s="472"/>
      <c r="GB238" s="472"/>
      <c r="GC238" s="472"/>
      <c r="GD238" s="472"/>
      <c r="GE238" s="472"/>
      <c r="GF238" s="472"/>
      <c r="GG238" s="472"/>
      <c r="GH238" s="472"/>
      <c r="GI238" s="472"/>
      <c r="GJ238" s="472"/>
      <c r="GK238" s="472"/>
      <c r="GL238" s="472"/>
      <c r="GM238" s="472"/>
      <c r="GN238" s="472"/>
      <c r="GO238" s="472"/>
      <c r="GP238" s="472"/>
      <c r="GQ238" s="472"/>
      <c r="GR238" s="472"/>
      <c r="GS238" s="472"/>
      <c r="GT238" s="472"/>
      <c r="GU238" s="472"/>
      <c r="GV238" s="472"/>
      <c r="GW238" s="472"/>
      <c r="GX238" s="472"/>
      <c r="GY238" s="472"/>
      <c r="GZ238" s="472"/>
      <c r="HA238" s="472"/>
      <c r="HB238" s="472"/>
      <c r="HC238" s="472"/>
      <c r="HD238" s="472"/>
      <c r="HE238" s="472"/>
      <c r="HF238" s="472"/>
      <c r="HG238" s="472"/>
      <c r="HH238" s="472"/>
      <c r="HI238" s="472"/>
      <c r="HJ238" s="472"/>
      <c r="HK238" s="472"/>
      <c r="HL238" s="472"/>
      <c r="HM238" s="472"/>
      <c r="HN238" s="472"/>
      <c r="HO238" s="472"/>
      <c r="HP238" s="472"/>
      <c r="HQ238" s="472"/>
      <c r="HR238" s="472"/>
      <c r="HS238" s="472"/>
      <c r="HT238" s="472"/>
      <c r="HU238" s="472"/>
      <c r="HV238" s="472"/>
      <c r="HW238" s="472"/>
      <c r="HX238" s="472"/>
      <c r="HY238" s="472"/>
      <c r="HZ238" s="472"/>
      <c r="IA238" s="472"/>
      <c r="IB238" s="472"/>
      <c r="IC238" s="472"/>
      <c r="ID238" s="472"/>
    </row>
    <row r="239" spans="1:238" ht="62.4" x14ac:dyDescent="0.3">
      <c r="A239" s="302" t="s">
        <v>1511</v>
      </c>
      <c r="B239" s="612">
        <v>2</v>
      </c>
      <c r="C239" s="612">
        <v>624</v>
      </c>
      <c r="D239" s="614">
        <v>5206</v>
      </c>
      <c r="E239" s="294">
        <f t="shared" si="57"/>
        <v>102000</v>
      </c>
      <c r="F239" s="294">
        <v>0</v>
      </c>
      <c r="G239" s="294">
        <v>0</v>
      </c>
      <c r="H239" s="294">
        <v>0</v>
      </c>
      <c r="I239" s="294">
        <v>0</v>
      </c>
      <c r="J239" s="294">
        <v>0</v>
      </c>
      <c r="K239" s="294">
        <v>72000</v>
      </c>
      <c r="L239" s="294">
        <v>0</v>
      </c>
      <c r="M239" s="294">
        <v>30000</v>
      </c>
      <c r="N239" s="472"/>
      <c r="O239" s="472"/>
      <c r="P239" s="472"/>
      <c r="Q239" s="472"/>
      <c r="R239" s="472"/>
      <c r="S239" s="472"/>
      <c r="T239" s="472"/>
      <c r="U239" s="472"/>
      <c r="V239" s="472"/>
      <c r="W239" s="472"/>
      <c r="X239" s="472"/>
      <c r="Y239" s="472"/>
      <c r="Z239" s="472"/>
      <c r="AA239" s="472"/>
      <c r="AB239" s="472"/>
      <c r="AC239" s="472"/>
      <c r="AD239" s="472"/>
      <c r="AE239" s="472"/>
      <c r="AF239" s="472"/>
      <c r="AG239" s="472"/>
      <c r="AH239" s="472"/>
      <c r="AI239" s="472"/>
      <c r="AJ239" s="472"/>
      <c r="AK239" s="472"/>
      <c r="AL239" s="472"/>
      <c r="AM239" s="472"/>
      <c r="AN239" s="472"/>
      <c r="AO239" s="472"/>
      <c r="AP239" s="472"/>
      <c r="AQ239" s="472"/>
      <c r="AR239" s="472"/>
      <c r="AS239" s="472"/>
      <c r="AT239" s="472"/>
      <c r="AU239" s="472"/>
      <c r="AV239" s="472"/>
      <c r="AW239" s="472"/>
      <c r="AX239" s="472"/>
      <c r="AY239" s="472"/>
      <c r="AZ239" s="472"/>
      <c r="BA239" s="472"/>
      <c r="BB239" s="472"/>
      <c r="BC239" s="472"/>
      <c r="BD239" s="472"/>
      <c r="BE239" s="472"/>
      <c r="BF239" s="472"/>
      <c r="BG239" s="472"/>
      <c r="BH239" s="472"/>
      <c r="BI239" s="472"/>
      <c r="BJ239" s="472"/>
      <c r="BK239" s="472"/>
      <c r="BL239" s="472"/>
      <c r="BM239" s="472"/>
      <c r="BN239" s="472"/>
      <c r="BO239" s="472"/>
      <c r="BP239" s="472"/>
      <c r="BQ239" s="472"/>
      <c r="BR239" s="472"/>
      <c r="BS239" s="472"/>
      <c r="BT239" s="472"/>
      <c r="BU239" s="472"/>
      <c r="BV239" s="472"/>
      <c r="BW239" s="472"/>
      <c r="BX239" s="472"/>
      <c r="BY239" s="472"/>
      <c r="BZ239" s="472"/>
      <c r="CA239" s="472"/>
      <c r="CB239" s="472"/>
      <c r="CC239" s="472"/>
      <c r="CD239" s="472"/>
      <c r="CE239" s="472"/>
      <c r="CF239" s="472"/>
      <c r="CG239" s="472"/>
      <c r="CH239" s="472"/>
      <c r="CI239" s="472"/>
      <c r="CJ239" s="472"/>
      <c r="CK239" s="472"/>
      <c r="CL239" s="472"/>
      <c r="CM239" s="472"/>
      <c r="CN239" s="472"/>
      <c r="CO239" s="472"/>
      <c r="CP239" s="472"/>
      <c r="CQ239" s="472"/>
      <c r="CR239" s="472"/>
      <c r="CS239" s="472"/>
      <c r="CT239" s="472"/>
      <c r="CU239" s="472"/>
      <c r="CV239" s="472"/>
      <c r="CW239" s="472"/>
      <c r="CX239" s="472"/>
      <c r="CY239" s="472"/>
      <c r="CZ239" s="472"/>
      <c r="DA239" s="472"/>
      <c r="DB239" s="472"/>
      <c r="DC239" s="472"/>
      <c r="DD239" s="472"/>
      <c r="DE239" s="472"/>
      <c r="DF239" s="472"/>
      <c r="DG239" s="472"/>
      <c r="DH239" s="472"/>
      <c r="DI239" s="472"/>
      <c r="DJ239" s="472"/>
      <c r="DK239" s="472"/>
      <c r="DL239" s="472"/>
      <c r="DM239" s="472"/>
      <c r="DN239" s="472"/>
      <c r="DO239" s="472"/>
      <c r="DP239" s="472"/>
      <c r="DQ239" s="472"/>
      <c r="DR239" s="472"/>
      <c r="DS239" s="472"/>
      <c r="DT239" s="472"/>
      <c r="DU239" s="472"/>
      <c r="DV239" s="472"/>
      <c r="DW239" s="472"/>
      <c r="DX239" s="472"/>
      <c r="DY239" s="472"/>
      <c r="DZ239" s="472"/>
      <c r="EA239" s="472"/>
      <c r="EB239" s="472"/>
      <c r="EC239" s="472"/>
      <c r="ED239" s="472"/>
      <c r="EE239" s="472"/>
      <c r="EF239" s="472"/>
      <c r="EG239" s="472"/>
      <c r="EH239" s="472"/>
      <c r="EI239" s="472"/>
      <c r="EJ239" s="472"/>
      <c r="EK239" s="472"/>
      <c r="EL239" s="472"/>
      <c r="EM239" s="472"/>
      <c r="EN239" s="472"/>
      <c r="EO239" s="472"/>
      <c r="EP239" s="472"/>
      <c r="EQ239" s="472"/>
      <c r="ER239" s="472"/>
      <c r="ES239" s="472"/>
      <c r="ET239" s="472"/>
      <c r="EU239" s="472"/>
      <c r="EV239" s="472"/>
      <c r="EW239" s="472"/>
      <c r="EX239" s="472"/>
      <c r="EY239" s="472"/>
      <c r="EZ239" s="472"/>
      <c r="FA239" s="472"/>
      <c r="FB239" s="472"/>
      <c r="FC239" s="472"/>
      <c r="FD239" s="472"/>
      <c r="FE239" s="472"/>
      <c r="FF239" s="472"/>
      <c r="FG239" s="472"/>
      <c r="FH239" s="472"/>
      <c r="FI239" s="472"/>
      <c r="FJ239" s="472"/>
      <c r="FK239" s="472"/>
      <c r="FL239" s="472"/>
      <c r="FM239" s="472"/>
      <c r="FN239" s="472"/>
      <c r="FO239" s="472"/>
      <c r="FP239" s="472"/>
      <c r="FQ239" s="472"/>
      <c r="FR239" s="472"/>
      <c r="FS239" s="472"/>
      <c r="FT239" s="472"/>
      <c r="FU239" s="472"/>
      <c r="FV239" s="472"/>
      <c r="FW239" s="472"/>
      <c r="FX239" s="472"/>
      <c r="FY239" s="472"/>
      <c r="FZ239" s="472"/>
      <c r="GA239" s="472"/>
      <c r="GB239" s="472"/>
      <c r="GC239" s="472"/>
      <c r="GD239" s="472"/>
      <c r="GE239" s="472"/>
      <c r="GF239" s="472"/>
      <c r="GG239" s="472"/>
      <c r="GH239" s="472"/>
      <c r="GI239" s="472"/>
      <c r="GJ239" s="472"/>
      <c r="GK239" s="472"/>
      <c r="GL239" s="472"/>
      <c r="GM239" s="472"/>
      <c r="GN239" s="472"/>
      <c r="GO239" s="472"/>
      <c r="GP239" s="472"/>
      <c r="GQ239" s="472"/>
      <c r="GR239" s="472"/>
      <c r="GS239" s="472"/>
      <c r="GT239" s="472"/>
      <c r="GU239" s="472"/>
      <c r="GV239" s="472"/>
      <c r="GW239" s="472"/>
      <c r="GX239" s="472"/>
      <c r="GY239" s="472"/>
      <c r="GZ239" s="472"/>
      <c r="HA239" s="472"/>
      <c r="HB239" s="472"/>
      <c r="HC239" s="472"/>
      <c r="HD239" s="472"/>
      <c r="HE239" s="472"/>
      <c r="HF239" s="472"/>
      <c r="HG239" s="472"/>
      <c r="HH239" s="472"/>
      <c r="HI239" s="472"/>
      <c r="HJ239" s="472"/>
      <c r="HK239" s="472"/>
      <c r="HL239" s="472"/>
      <c r="HM239" s="472"/>
      <c r="HN239" s="472"/>
      <c r="HO239" s="472"/>
      <c r="HP239" s="472"/>
      <c r="HQ239" s="472"/>
      <c r="HR239" s="472"/>
      <c r="HS239" s="472"/>
      <c r="HT239" s="472"/>
      <c r="HU239" s="472"/>
      <c r="HV239" s="472"/>
      <c r="HW239" s="472"/>
      <c r="HX239" s="472"/>
      <c r="HY239" s="472"/>
      <c r="HZ239" s="472"/>
      <c r="IA239" s="472"/>
      <c r="IB239" s="472"/>
      <c r="IC239" s="472"/>
      <c r="ID239" s="472"/>
    </row>
    <row r="240" spans="1:238" ht="93.6" x14ac:dyDescent="0.3">
      <c r="A240" s="296" t="s">
        <v>1229</v>
      </c>
      <c r="B240" s="612">
        <v>2</v>
      </c>
      <c r="C240" s="612">
        <v>606</v>
      </c>
      <c r="D240" s="614">
        <v>5206</v>
      </c>
      <c r="E240" s="294">
        <f t="shared" si="57"/>
        <v>1535622</v>
      </c>
      <c r="F240" s="294">
        <v>0</v>
      </c>
      <c r="G240" s="294">
        <v>0</v>
      </c>
      <c r="H240" s="294">
        <v>143770</v>
      </c>
      <c r="I240" s="294">
        <v>0</v>
      </c>
      <c r="J240" s="294">
        <v>0</v>
      </c>
      <c r="K240" s="294">
        <v>831852</v>
      </c>
      <c r="L240" s="294">
        <v>0</v>
      </c>
      <c r="M240" s="294">
        <v>560000</v>
      </c>
      <c r="N240" s="472"/>
      <c r="O240" s="472"/>
      <c r="P240" s="472"/>
      <c r="Q240" s="472"/>
      <c r="R240" s="472"/>
      <c r="S240" s="472"/>
      <c r="T240" s="472"/>
      <c r="U240" s="472"/>
      <c r="V240" s="472"/>
      <c r="W240" s="472"/>
      <c r="X240" s="472"/>
      <c r="Y240" s="472"/>
      <c r="Z240" s="472"/>
      <c r="AA240" s="472"/>
      <c r="AB240" s="472"/>
      <c r="AC240" s="472"/>
      <c r="AD240" s="472"/>
      <c r="AE240" s="472"/>
      <c r="AF240" s="472"/>
      <c r="AG240" s="472"/>
      <c r="AH240" s="472"/>
      <c r="AI240" s="472"/>
      <c r="AJ240" s="472"/>
      <c r="AK240" s="472"/>
      <c r="AL240" s="472"/>
      <c r="AM240" s="472"/>
      <c r="AN240" s="472"/>
      <c r="AO240" s="472"/>
      <c r="AP240" s="472"/>
      <c r="AQ240" s="472"/>
      <c r="AR240" s="472"/>
      <c r="AS240" s="472"/>
      <c r="AT240" s="472"/>
      <c r="AU240" s="472"/>
      <c r="AV240" s="472"/>
      <c r="AW240" s="472"/>
      <c r="AX240" s="472"/>
      <c r="AY240" s="472"/>
      <c r="AZ240" s="472"/>
      <c r="BA240" s="472"/>
      <c r="BB240" s="472"/>
      <c r="BC240" s="472"/>
      <c r="BD240" s="472"/>
      <c r="BE240" s="472"/>
      <c r="BF240" s="472"/>
      <c r="BG240" s="472"/>
      <c r="BH240" s="472"/>
      <c r="BI240" s="472"/>
      <c r="BJ240" s="472"/>
      <c r="BK240" s="472"/>
      <c r="BL240" s="472"/>
      <c r="BM240" s="472"/>
      <c r="BN240" s="472"/>
      <c r="BO240" s="472"/>
      <c r="BP240" s="472"/>
      <c r="BQ240" s="472"/>
      <c r="BR240" s="472"/>
      <c r="BS240" s="472"/>
      <c r="BT240" s="472"/>
      <c r="BU240" s="472"/>
      <c r="BV240" s="472"/>
      <c r="BW240" s="472"/>
      <c r="BX240" s="472"/>
      <c r="BY240" s="472"/>
      <c r="BZ240" s="472"/>
      <c r="CA240" s="472"/>
      <c r="CB240" s="472"/>
      <c r="CC240" s="472"/>
      <c r="CD240" s="472"/>
      <c r="CE240" s="472"/>
      <c r="CF240" s="472"/>
      <c r="CG240" s="472"/>
      <c r="CH240" s="472"/>
      <c r="CI240" s="472"/>
      <c r="CJ240" s="472"/>
      <c r="CK240" s="472"/>
      <c r="CL240" s="472"/>
      <c r="CM240" s="472"/>
      <c r="CN240" s="472"/>
      <c r="CO240" s="472"/>
      <c r="CP240" s="472"/>
      <c r="CQ240" s="472"/>
      <c r="CR240" s="472"/>
      <c r="CS240" s="472"/>
      <c r="CT240" s="472"/>
      <c r="CU240" s="472"/>
      <c r="CV240" s="472"/>
      <c r="CW240" s="472"/>
      <c r="CX240" s="472"/>
      <c r="CY240" s="472"/>
      <c r="CZ240" s="472"/>
      <c r="DA240" s="472"/>
      <c r="DB240" s="472"/>
      <c r="DC240" s="472"/>
      <c r="DD240" s="472"/>
      <c r="DE240" s="472"/>
      <c r="DF240" s="472"/>
      <c r="DG240" s="472"/>
      <c r="DH240" s="472"/>
      <c r="DI240" s="472"/>
      <c r="DJ240" s="472"/>
      <c r="DK240" s="472"/>
      <c r="DL240" s="472"/>
      <c r="DM240" s="472"/>
      <c r="DN240" s="472"/>
      <c r="DO240" s="472"/>
      <c r="DP240" s="472"/>
      <c r="DQ240" s="472"/>
      <c r="DR240" s="472"/>
      <c r="DS240" s="472"/>
      <c r="DT240" s="472"/>
      <c r="DU240" s="472"/>
      <c r="DV240" s="472"/>
      <c r="DW240" s="472"/>
      <c r="DX240" s="472"/>
      <c r="DY240" s="472"/>
      <c r="DZ240" s="472"/>
      <c r="EA240" s="472"/>
      <c r="EB240" s="472"/>
      <c r="EC240" s="472"/>
      <c r="ED240" s="472"/>
      <c r="EE240" s="472"/>
      <c r="EF240" s="472"/>
      <c r="EG240" s="472"/>
      <c r="EH240" s="472"/>
      <c r="EI240" s="472"/>
      <c r="EJ240" s="472"/>
      <c r="EK240" s="472"/>
      <c r="EL240" s="472"/>
      <c r="EM240" s="472"/>
      <c r="EN240" s="472"/>
      <c r="EO240" s="472"/>
      <c r="EP240" s="472"/>
      <c r="EQ240" s="472"/>
      <c r="ER240" s="472"/>
      <c r="ES240" s="472"/>
      <c r="ET240" s="472"/>
      <c r="EU240" s="472"/>
      <c r="EV240" s="472"/>
      <c r="EW240" s="472"/>
      <c r="EX240" s="472"/>
      <c r="EY240" s="472"/>
      <c r="EZ240" s="472"/>
      <c r="FA240" s="472"/>
      <c r="FB240" s="472"/>
      <c r="FC240" s="472"/>
      <c r="FD240" s="472"/>
      <c r="FE240" s="472"/>
      <c r="FF240" s="472"/>
      <c r="FG240" s="472"/>
      <c r="FH240" s="472"/>
      <c r="FI240" s="472"/>
      <c r="FJ240" s="472"/>
      <c r="FK240" s="472"/>
      <c r="FL240" s="472"/>
      <c r="FM240" s="472"/>
      <c r="FN240" s="472"/>
      <c r="FO240" s="472"/>
      <c r="FP240" s="472"/>
      <c r="FQ240" s="472"/>
      <c r="FR240" s="472"/>
      <c r="FS240" s="472"/>
      <c r="FT240" s="472"/>
      <c r="FU240" s="472"/>
      <c r="FV240" s="472"/>
      <c r="FW240" s="472"/>
      <c r="FX240" s="472"/>
      <c r="FY240" s="472"/>
      <c r="FZ240" s="472"/>
      <c r="GA240" s="472"/>
      <c r="GB240" s="472"/>
      <c r="GC240" s="472"/>
      <c r="GD240" s="472"/>
      <c r="GE240" s="472"/>
      <c r="GF240" s="472"/>
      <c r="GG240" s="472"/>
      <c r="GH240" s="472"/>
      <c r="GI240" s="472"/>
      <c r="GJ240" s="472"/>
      <c r="GK240" s="472"/>
      <c r="GL240" s="472"/>
      <c r="GM240" s="472"/>
      <c r="GN240" s="472"/>
      <c r="GO240" s="472"/>
      <c r="GP240" s="472"/>
      <c r="GQ240" s="472"/>
      <c r="GR240" s="472"/>
      <c r="GS240" s="472"/>
      <c r="GT240" s="472"/>
      <c r="GU240" s="472"/>
      <c r="GV240" s="472"/>
      <c r="GW240" s="472"/>
      <c r="GX240" s="472"/>
      <c r="GY240" s="472"/>
      <c r="GZ240" s="472"/>
      <c r="HA240" s="472"/>
      <c r="HB240" s="472"/>
      <c r="HC240" s="472"/>
      <c r="HD240" s="472"/>
      <c r="HE240" s="472"/>
      <c r="HF240" s="472"/>
      <c r="HG240" s="472"/>
      <c r="HH240" s="472"/>
      <c r="HI240" s="472"/>
      <c r="HJ240" s="472"/>
      <c r="HK240" s="472"/>
      <c r="HL240" s="472"/>
      <c r="HM240" s="472"/>
      <c r="HN240" s="472"/>
      <c r="HO240" s="472"/>
      <c r="HP240" s="472"/>
      <c r="HQ240" s="472"/>
      <c r="HR240" s="472"/>
      <c r="HS240" s="472"/>
      <c r="HT240" s="472"/>
      <c r="HU240" s="472"/>
      <c r="HV240" s="472"/>
      <c r="HW240" s="472"/>
      <c r="HX240" s="472"/>
      <c r="HY240" s="472"/>
      <c r="HZ240" s="472"/>
      <c r="IA240" s="472"/>
      <c r="IB240" s="472"/>
      <c r="IC240" s="472"/>
      <c r="ID240" s="472"/>
    </row>
    <row r="241" spans="1:238" ht="109.2" x14ac:dyDescent="0.3">
      <c r="A241" s="302" t="s">
        <v>1230</v>
      </c>
      <c r="B241" s="616">
        <v>2</v>
      </c>
      <c r="C241" s="616">
        <v>606</v>
      </c>
      <c r="D241" s="613">
        <v>5206</v>
      </c>
      <c r="E241" s="294">
        <f t="shared" si="57"/>
        <v>33634</v>
      </c>
      <c r="F241" s="294">
        <v>0</v>
      </c>
      <c r="G241" s="294">
        <v>0</v>
      </c>
      <c r="H241" s="294">
        <v>0</v>
      </c>
      <c r="I241" s="294">
        <v>0</v>
      </c>
      <c r="J241" s="294">
        <v>0</v>
      </c>
      <c r="K241" s="294">
        <v>33634</v>
      </c>
      <c r="L241" s="294">
        <v>0</v>
      </c>
      <c r="M241" s="294">
        <v>0</v>
      </c>
      <c r="N241" s="472"/>
      <c r="O241" s="472"/>
      <c r="P241" s="472"/>
      <c r="Q241" s="472"/>
      <c r="R241" s="472"/>
      <c r="S241" s="472"/>
      <c r="T241" s="472"/>
      <c r="U241" s="472"/>
      <c r="V241" s="472"/>
      <c r="W241" s="472"/>
      <c r="X241" s="472"/>
      <c r="Y241" s="472"/>
      <c r="Z241" s="472"/>
      <c r="AA241" s="472"/>
      <c r="AB241" s="472"/>
      <c r="AC241" s="472"/>
      <c r="AD241" s="472"/>
      <c r="AE241" s="472"/>
      <c r="AF241" s="472"/>
      <c r="AG241" s="472"/>
      <c r="AH241" s="472"/>
      <c r="AI241" s="472"/>
      <c r="AJ241" s="472"/>
      <c r="AK241" s="472"/>
      <c r="AL241" s="472"/>
      <c r="AM241" s="472"/>
      <c r="AN241" s="472"/>
      <c r="AO241" s="472"/>
      <c r="AP241" s="472"/>
      <c r="AQ241" s="472"/>
      <c r="AR241" s="472"/>
      <c r="AS241" s="472"/>
      <c r="AT241" s="472"/>
      <c r="AU241" s="472"/>
      <c r="AV241" s="472"/>
      <c r="AW241" s="472"/>
      <c r="AX241" s="472"/>
      <c r="AY241" s="472"/>
      <c r="AZ241" s="472"/>
      <c r="BA241" s="472"/>
      <c r="BB241" s="472"/>
      <c r="BC241" s="472"/>
      <c r="BD241" s="472"/>
      <c r="BE241" s="472"/>
      <c r="BF241" s="472"/>
      <c r="BG241" s="472"/>
      <c r="BH241" s="472"/>
      <c r="BI241" s="472"/>
      <c r="BJ241" s="472"/>
      <c r="BK241" s="472"/>
      <c r="BL241" s="472"/>
      <c r="BM241" s="472"/>
      <c r="BN241" s="472"/>
      <c r="BO241" s="472"/>
      <c r="BP241" s="472"/>
      <c r="BQ241" s="472"/>
      <c r="BR241" s="472"/>
      <c r="BS241" s="472"/>
      <c r="BT241" s="472"/>
      <c r="BU241" s="472"/>
      <c r="BV241" s="472"/>
      <c r="BW241" s="472"/>
      <c r="BX241" s="472"/>
      <c r="BY241" s="472"/>
      <c r="BZ241" s="472"/>
      <c r="CA241" s="472"/>
      <c r="CB241" s="472"/>
      <c r="CC241" s="472"/>
      <c r="CD241" s="472"/>
      <c r="CE241" s="472"/>
      <c r="CF241" s="472"/>
      <c r="CG241" s="472"/>
      <c r="CH241" s="472"/>
      <c r="CI241" s="472"/>
      <c r="CJ241" s="472"/>
      <c r="CK241" s="472"/>
      <c r="CL241" s="472"/>
      <c r="CM241" s="472"/>
      <c r="CN241" s="472"/>
      <c r="CO241" s="472"/>
      <c r="CP241" s="472"/>
      <c r="CQ241" s="472"/>
      <c r="CR241" s="472"/>
      <c r="CS241" s="472"/>
      <c r="CT241" s="472"/>
      <c r="CU241" s="472"/>
      <c r="CV241" s="472"/>
      <c r="CW241" s="472"/>
      <c r="CX241" s="472"/>
      <c r="CY241" s="472"/>
      <c r="CZ241" s="472"/>
      <c r="DA241" s="472"/>
      <c r="DB241" s="472"/>
      <c r="DC241" s="472"/>
      <c r="DD241" s="472"/>
      <c r="DE241" s="472"/>
      <c r="DF241" s="472"/>
      <c r="DG241" s="472"/>
      <c r="DH241" s="472"/>
      <c r="DI241" s="472"/>
      <c r="DJ241" s="472"/>
      <c r="DK241" s="472"/>
      <c r="DL241" s="472"/>
      <c r="DM241" s="472"/>
      <c r="DN241" s="472"/>
      <c r="DO241" s="472"/>
      <c r="DP241" s="472"/>
      <c r="DQ241" s="472"/>
      <c r="DR241" s="472"/>
      <c r="DS241" s="472"/>
      <c r="DT241" s="472"/>
      <c r="DU241" s="472"/>
      <c r="DV241" s="472"/>
      <c r="DW241" s="472"/>
      <c r="DX241" s="472"/>
      <c r="DY241" s="472"/>
      <c r="DZ241" s="472"/>
      <c r="EA241" s="472"/>
      <c r="EB241" s="472"/>
      <c r="EC241" s="472"/>
      <c r="ED241" s="472"/>
      <c r="EE241" s="472"/>
      <c r="EF241" s="472"/>
      <c r="EG241" s="472"/>
      <c r="EH241" s="472"/>
      <c r="EI241" s="472"/>
      <c r="EJ241" s="472"/>
      <c r="EK241" s="472"/>
      <c r="EL241" s="472"/>
      <c r="EM241" s="472"/>
      <c r="EN241" s="472"/>
      <c r="EO241" s="472"/>
      <c r="EP241" s="472"/>
      <c r="EQ241" s="472"/>
      <c r="ER241" s="472"/>
      <c r="ES241" s="472"/>
      <c r="ET241" s="472"/>
      <c r="EU241" s="472"/>
      <c r="EV241" s="472"/>
      <c r="EW241" s="472"/>
      <c r="EX241" s="472"/>
      <c r="EY241" s="472"/>
      <c r="EZ241" s="472"/>
      <c r="FA241" s="472"/>
      <c r="FB241" s="472"/>
      <c r="FC241" s="472"/>
      <c r="FD241" s="472"/>
      <c r="FE241" s="472"/>
      <c r="FF241" s="472"/>
      <c r="FG241" s="472"/>
      <c r="FH241" s="472"/>
      <c r="FI241" s="472"/>
      <c r="FJ241" s="472"/>
      <c r="FK241" s="472"/>
      <c r="FL241" s="472"/>
      <c r="FM241" s="472"/>
      <c r="FN241" s="472"/>
      <c r="FO241" s="472"/>
      <c r="FP241" s="472"/>
      <c r="FQ241" s="472"/>
      <c r="FR241" s="472"/>
      <c r="FS241" s="472"/>
      <c r="FT241" s="472"/>
      <c r="FU241" s="472"/>
      <c r="FV241" s="472"/>
      <c r="FW241" s="472"/>
      <c r="FX241" s="472"/>
      <c r="FY241" s="472"/>
      <c r="FZ241" s="472"/>
      <c r="GA241" s="472"/>
      <c r="GB241" s="472"/>
      <c r="GC241" s="472"/>
      <c r="GD241" s="472"/>
      <c r="GE241" s="472"/>
      <c r="GF241" s="472"/>
      <c r="GG241" s="472"/>
      <c r="GH241" s="472"/>
      <c r="GI241" s="472"/>
      <c r="GJ241" s="472"/>
      <c r="GK241" s="472"/>
      <c r="GL241" s="472"/>
      <c r="GM241" s="472"/>
      <c r="GN241" s="472"/>
      <c r="GO241" s="472"/>
      <c r="GP241" s="472"/>
      <c r="GQ241" s="472"/>
      <c r="GR241" s="472"/>
      <c r="GS241" s="472"/>
      <c r="GT241" s="472"/>
      <c r="GU241" s="472"/>
      <c r="GV241" s="472"/>
      <c r="GW241" s="472"/>
      <c r="GX241" s="472"/>
      <c r="GY241" s="472"/>
      <c r="GZ241" s="472"/>
      <c r="HA241" s="472"/>
      <c r="HB241" s="472"/>
      <c r="HC241" s="472"/>
      <c r="HD241" s="472"/>
      <c r="HE241" s="472"/>
      <c r="HF241" s="472"/>
      <c r="HG241" s="472"/>
      <c r="HH241" s="472"/>
      <c r="HI241" s="472"/>
      <c r="HJ241" s="472"/>
      <c r="HK241" s="472"/>
      <c r="HL241" s="472"/>
      <c r="HM241" s="472"/>
      <c r="HN241" s="472"/>
      <c r="HO241" s="472"/>
      <c r="HP241" s="472"/>
      <c r="HQ241" s="472"/>
      <c r="HR241" s="472"/>
      <c r="HS241" s="472"/>
      <c r="HT241" s="472"/>
      <c r="HU241" s="472"/>
      <c r="HV241" s="472"/>
      <c r="HW241" s="472"/>
      <c r="HX241" s="472"/>
      <c r="HY241" s="472"/>
      <c r="HZ241" s="472"/>
      <c r="IA241" s="472"/>
      <c r="IB241" s="472"/>
      <c r="IC241" s="472"/>
      <c r="ID241" s="472"/>
    </row>
    <row r="242" spans="1:238" ht="46.8" x14ac:dyDescent="0.3">
      <c r="A242" s="302" t="s">
        <v>1231</v>
      </c>
      <c r="B242" s="616">
        <v>2</v>
      </c>
      <c r="C242" s="616">
        <v>606</v>
      </c>
      <c r="D242" s="613">
        <v>5206</v>
      </c>
      <c r="E242" s="294">
        <f t="shared" si="57"/>
        <v>18646</v>
      </c>
      <c r="F242" s="294">
        <v>0</v>
      </c>
      <c r="G242" s="294">
        <v>0</v>
      </c>
      <c r="H242" s="294">
        <v>0</v>
      </c>
      <c r="I242" s="294">
        <v>0</v>
      </c>
      <c r="J242" s="294">
        <v>0</v>
      </c>
      <c r="K242" s="294">
        <v>18646</v>
      </c>
      <c r="L242" s="294">
        <v>0</v>
      </c>
      <c r="M242" s="294">
        <v>0</v>
      </c>
      <c r="N242" s="472"/>
      <c r="O242" s="472"/>
      <c r="P242" s="472"/>
      <c r="Q242" s="472"/>
      <c r="R242" s="472"/>
      <c r="S242" s="472"/>
      <c r="T242" s="472"/>
      <c r="U242" s="472"/>
      <c r="V242" s="472"/>
      <c r="W242" s="472"/>
      <c r="X242" s="472"/>
      <c r="Y242" s="472"/>
      <c r="Z242" s="472"/>
      <c r="AA242" s="472"/>
      <c r="AB242" s="472"/>
      <c r="AC242" s="472"/>
      <c r="AD242" s="472"/>
      <c r="AE242" s="472"/>
      <c r="AF242" s="472"/>
      <c r="AG242" s="472"/>
      <c r="AH242" s="472"/>
      <c r="AI242" s="472"/>
      <c r="AJ242" s="472"/>
      <c r="AK242" s="472"/>
      <c r="AL242" s="472"/>
      <c r="AM242" s="472"/>
      <c r="AN242" s="472"/>
      <c r="AO242" s="472"/>
      <c r="AP242" s="472"/>
      <c r="AQ242" s="472"/>
      <c r="AR242" s="472"/>
      <c r="AS242" s="472"/>
      <c r="AT242" s="472"/>
      <c r="AU242" s="472"/>
      <c r="AV242" s="472"/>
      <c r="AW242" s="472"/>
      <c r="AX242" s="472"/>
      <c r="AY242" s="472"/>
      <c r="AZ242" s="472"/>
      <c r="BA242" s="472"/>
      <c r="BB242" s="472"/>
      <c r="BC242" s="472"/>
      <c r="BD242" s="472"/>
      <c r="BE242" s="472"/>
      <c r="BF242" s="472"/>
      <c r="BG242" s="472"/>
      <c r="BH242" s="472"/>
      <c r="BI242" s="472"/>
      <c r="BJ242" s="472"/>
      <c r="BK242" s="472"/>
      <c r="BL242" s="472"/>
      <c r="BM242" s="472"/>
      <c r="BN242" s="472"/>
      <c r="BO242" s="472"/>
      <c r="BP242" s="472"/>
      <c r="BQ242" s="472"/>
      <c r="BR242" s="472"/>
      <c r="BS242" s="472"/>
      <c r="BT242" s="472"/>
      <c r="BU242" s="472"/>
      <c r="BV242" s="472"/>
      <c r="BW242" s="472"/>
      <c r="BX242" s="472"/>
      <c r="BY242" s="472"/>
      <c r="BZ242" s="472"/>
      <c r="CA242" s="472"/>
      <c r="CB242" s="472"/>
      <c r="CC242" s="472"/>
      <c r="CD242" s="472"/>
      <c r="CE242" s="472"/>
      <c r="CF242" s="472"/>
      <c r="CG242" s="472"/>
      <c r="CH242" s="472"/>
      <c r="CI242" s="472"/>
      <c r="CJ242" s="472"/>
      <c r="CK242" s="472"/>
      <c r="CL242" s="472"/>
      <c r="CM242" s="472"/>
      <c r="CN242" s="472"/>
      <c r="CO242" s="472"/>
      <c r="CP242" s="472"/>
      <c r="CQ242" s="472"/>
      <c r="CR242" s="472"/>
      <c r="CS242" s="472"/>
      <c r="CT242" s="472"/>
      <c r="CU242" s="472"/>
      <c r="CV242" s="472"/>
      <c r="CW242" s="472"/>
      <c r="CX242" s="472"/>
      <c r="CY242" s="472"/>
      <c r="CZ242" s="472"/>
      <c r="DA242" s="472"/>
      <c r="DB242" s="472"/>
      <c r="DC242" s="472"/>
      <c r="DD242" s="472"/>
      <c r="DE242" s="472"/>
      <c r="DF242" s="472"/>
      <c r="DG242" s="472"/>
      <c r="DH242" s="472"/>
      <c r="DI242" s="472"/>
      <c r="DJ242" s="472"/>
      <c r="DK242" s="472"/>
      <c r="DL242" s="472"/>
      <c r="DM242" s="472"/>
      <c r="DN242" s="472"/>
      <c r="DO242" s="472"/>
      <c r="DP242" s="472"/>
      <c r="DQ242" s="472"/>
      <c r="DR242" s="472"/>
      <c r="DS242" s="472"/>
      <c r="DT242" s="472"/>
      <c r="DU242" s="472"/>
      <c r="DV242" s="472"/>
      <c r="DW242" s="472"/>
      <c r="DX242" s="472"/>
      <c r="DY242" s="472"/>
      <c r="DZ242" s="472"/>
      <c r="EA242" s="472"/>
      <c r="EB242" s="472"/>
      <c r="EC242" s="472"/>
      <c r="ED242" s="472"/>
      <c r="EE242" s="472"/>
      <c r="EF242" s="472"/>
      <c r="EG242" s="472"/>
      <c r="EH242" s="472"/>
      <c r="EI242" s="472"/>
      <c r="EJ242" s="472"/>
      <c r="EK242" s="472"/>
      <c r="EL242" s="472"/>
      <c r="EM242" s="472"/>
      <c r="EN242" s="472"/>
      <c r="EO242" s="472"/>
      <c r="EP242" s="472"/>
      <c r="EQ242" s="472"/>
      <c r="ER242" s="472"/>
      <c r="ES242" s="472"/>
      <c r="ET242" s="472"/>
      <c r="EU242" s="472"/>
      <c r="EV242" s="472"/>
      <c r="EW242" s="472"/>
      <c r="EX242" s="472"/>
      <c r="EY242" s="472"/>
      <c r="EZ242" s="472"/>
      <c r="FA242" s="472"/>
      <c r="FB242" s="472"/>
      <c r="FC242" s="472"/>
      <c r="FD242" s="472"/>
      <c r="FE242" s="472"/>
      <c r="FF242" s="472"/>
      <c r="FG242" s="472"/>
      <c r="FH242" s="472"/>
      <c r="FI242" s="472"/>
      <c r="FJ242" s="472"/>
      <c r="FK242" s="472"/>
      <c r="FL242" s="472"/>
      <c r="FM242" s="472"/>
      <c r="FN242" s="472"/>
      <c r="FO242" s="472"/>
      <c r="FP242" s="472"/>
      <c r="FQ242" s="472"/>
      <c r="FR242" s="472"/>
      <c r="FS242" s="472"/>
      <c r="FT242" s="472"/>
      <c r="FU242" s="472"/>
      <c r="FV242" s="472"/>
      <c r="FW242" s="472"/>
      <c r="FX242" s="472"/>
      <c r="FY242" s="472"/>
      <c r="FZ242" s="472"/>
      <c r="GA242" s="472"/>
      <c r="GB242" s="472"/>
      <c r="GC242" s="472"/>
      <c r="GD242" s="472"/>
      <c r="GE242" s="472"/>
      <c r="GF242" s="472"/>
      <c r="GG242" s="472"/>
      <c r="GH242" s="472"/>
      <c r="GI242" s="472"/>
      <c r="GJ242" s="472"/>
      <c r="GK242" s="472"/>
      <c r="GL242" s="472"/>
      <c r="GM242" s="472"/>
      <c r="GN242" s="472"/>
      <c r="GO242" s="472"/>
      <c r="GP242" s="472"/>
      <c r="GQ242" s="472"/>
      <c r="GR242" s="472"/>
      <c r="GS242" s="472"/>
      <c r="GT242" s="472"/>
      <c r="GU242" s="472"/>
      <c r="GV242" s="472"/>
      <c r="GW242" s="472"/>
      <c r="GX242" s="472"/>
      <c r="GY242" s="472"/>
      <c r="GZ242" s="472"/>
      <c r="HA242" s="472"/>
      <c r="HB242" s="472"/>
      <c r="HC242" s="472"/>
      <c r="HD242" s="472"/>
      <c r="HE242" s="472"/>
      <c r="HF242" s="472"/>
      <c r="HG242" s="472"/>
      <c r="HH242" s="472"/>
      <c r="HI242" s="472"/>
      <c r="HJ242" s="472"/>
      <c r="HK242" s="472"/>
      <c r="HL242" s="472"/>
      <c r="HM242" s="472"/>
      <c r="HN242" s="472"/>
      <c r="HO242" s="472"/>
      <c r="HP242" s="472"/>
      <c r="HQ242" s="472"/>
      <c r="HR242" s="472"/>
      <c r="HS242" s="472"/>
      <c r="HT242" s="472"/>
      <c r="HU242" s="472"/>
      <c r="HV242" s="472"/>
      <c r="HW242" s="472"/>
      <c r="HX242" s="472"/>
      <c r="HY242" s="472"/>
      <c r="HZ242" s="472"/>
      <c r="IA242" s="472"/>
      <c r="IB242" s="472"/>
      <c r="IC242" s="472"/>
      <c r="ID242" s="472"/>
    </row>
    <row r="243" spans="1:238" ht="109.2" x14ac:dyDescent="0.3">
      <c r="A243" s="302" t="s">
        <v>1232</v>
      </c>
      <c r="B243" s="616">
        <v>2</v>
      </c>
      <c r="C243" s="616">
        <v>606</v>
      </c>
      <c r="D243" s="613">
        <v>5206</v>
      </c>
      <c r="E243" s="294">
        <f t="shared" si="57"/>
        <v>1409547</v>
      </c>
      <c r="F243" s="294">
        <v>0</v>
      </c>
      <c r="G243" s="294">
        <v>0</v>
      </c>
      <c r="H243" s="294">
        <f>132049+20026</f>
        <v>152075</v>
      </c>
      <c r="I243" s="294">
        <v>0</v>
      </c>
      <c r="J243" s="294">
        <v>0</v>
      </c>
      <c r="K243" s="294">
        <v>1257472</v>
      </c>
      <c r="L243" s="294">
        <v>0</v>
      </c>
      <c r="M243" s="294">
        <v>0</v>
      </c>
      <c r="N243" s="472"/>
      <c r="O243" s="472"/>
      <c r="P243" s="472"/>
      <c r="Q243" s="472"/>
      <c r="R243" s="472"/>
      <c r="S243" s="472"/>
      <c r="T243" s="472"/>
      <c r="U243" s="472"/>
      <c r="V243" s="472"/>
      <c r="W243" s="472"/>
      <c r="X243" s="472"/>
      <c r="Y243" s="472"/>
      <c r="Z243" s="472"/>
      <c r="AA243" s="472"/>
      <c r="AB243" s="472"/>
      <c r="AC243" s="472"/>
      <c r="AD243" s="472"/>
      <c r="AE243" s="472"/>
      <c r="AF243" s="472"/>
      <c r="AG243" s="472"/>
      <c r="AH243" s="472"/>
      <c r="AI243" s="472"/>
      <c r="AJ243" s="472"/>
      <c r="AK243" s="472"/>
      <c r="AL243" s="472"/>
      <c r="AM243" s="472"/>
      <c r="AN243" s="472"/>
      <c r="AO243" s="472"/>
      <c r="AP243" s="472"/>
      <c r="AQ243" s="472"/>
      <c r="AR243" s="472"/>
      <c r="AS243" s="472"/>
      <c r="AT243" s="472"/>
      <c r="AU243" s="472"/>
      <c r="AV243" s="472"/>
      <c r="AW243" s="472"/>
      <c r="AX243" s="472"/>
      <c r="AY243" s="472"/>
      <c r="AZ243" s="472"/>
      <c r="BA243" s="472"/>
      <c r="BB243" s="472"/>
      <c r="BC243" s="472"/>
      <c r="BD243" s="472"/>
      <c r="BE243" s="472"/>
      <c r="BF243" s="472"/>
      <c r="BG243" s="472"/>
      <c r="BH243" s="472"/>
      <c r="BI243" s="472"/>
      <c r="BJ243" s="472"/>
      <c r="BK243" s="472"/>
      <c r="BL243" s="472"/>
      <c r="BM243" s="472"/>
      <c r="BN243" s="472"/>
      <c r="BO243" s="472"/>
      <c r="BP243" s="472"/>
      <c r="BQ243" s="472"/>
      <c r="BR243" s="472"/>
      <c r="BS243" s="472"/>
      <c r="BT243" s="472"/>
      <c r="BU243" s="472"/>
      <c r="BV243" s="472"/>
      <c r="BW243" s="472"/>
      <c r="BX243" s="472"/>
      <c r="BY243" s="472"/>
      <c r="BZ243" s="472"/>
      <c r="CA243" s="472"/>
      <c r="CB243" s="472"/>
      <c r="CC243" s="472"/>
      <c r="CD243" s="472"/>
      <c r="CE243" s="472"/>
      <c r="CF243" s="472"/>
      <c r="CG243" s="472"/>
      <c r="CH243" s="472"/>
      <c r="CI243" s="472"/>
      <c r="CJ243" s="472"/>
      <c r="CK243" s="472"/>
      <c r="CL243" s="472"/>
      <c r="CM243" s="472"/>
      <c r="CN243" s="472"/>
      <c r="CO243" s="472"/>
      <c r="CP243" s="472"/>
      <c r="CQ243" s="472"/>
      <c r="CR243" s="472"/>
      <c r="CS243" s="472"/>
      <c r="CT243" s="472"/>
      <c r="CU243" s="472"/>
      <c r="CV243" s="472"/>
      <c r="CW243" s="472"/>
      <c r="CX243" s="472"/>
      <c r="CY243" s="472"/>
      <c r="CZ243" s="472"/>
      <c r="DA243" s="472"/>
      <c r="DB243" s="472"/>
      <c r="DC243" s="472"/>
      <c r="DD243" s="472"/>
      <c r="DE243" s="472"/>
      <c r="DF243" s="472"/>
      <c r="DG243" s="472"/>
      <c r="DH243" s="472"/>
      <c r="DI243" s="472"/>
      <c r="DJ243" s="472"/>
      <c r="DK243" s="472"/>
      <c r="DL243" s="472"/>
      <c r="DM243" s="472"/>
      <c r="DN243" s="472"/>
      <c r="DO243" s="472"/>
      <c r="DP243" s="472"/>
      <c r="DQ243" s="472"/>
      <c r="DR243" s="472"/>
      <c r="DS243" s="472"/>
      <c r="DT243" s="472"/>
      <c r="DU243" s="472"/>
      <c r="DV243" s="472"/>
      <c r="DW243" s="472"/>
      <c r="DX243" s="472"/>
      <c r="DY243" s="472"/>
      <c r="DZ243" s="472"/>
      <c r="EA243" s="472"/>
      <c r="EB243" s="472"/>
      <c r="EC243" s="472"/>
      <c r="ED243" s="472"/>
      <c r="EE243" s="472"/>
      <c r="EF243" s="472"/>
      <c r="EG243" s="472"/>
      <c r="EH243" s="472"/>
      <c r="EI243" s="472"/>
      <c r="EJ243" s="472"/>
      <c r="EK243" s="472"/>
      <c r="EL243" s="472"/>
      <c r="EM243" s="472"/>
      <c r="EN243" s="472"/>
      <c r="EO243" s="472"/>
      <c r="EP243" s="472"/>
      <c r="EQ243" s="472"/>
      <c r="ER243" s="472"/>
      <c r="ES243" s="472"/>
      <c r="ET243" s="472"/>
      <c r="EU243" s="472"/>
      <c r="EV243" s="472"/>
      <c r="EW243" s="472"/>
      <c r="EX243" s="472"/>
      <c r="EY243" s="472"/>
      <c r="EZ243" s="472"/>
      <c r="FA243" s="472"/>
      <c r="FB243" s="472"/>
      <c r="FC243" s="472"/>
      <c r="FD243" s="472"/>
      <c r="FE243" s="472"/>
      <c r="FF243" s="472"/>
      <c r="FG243" s="472"/>
      <c r="FH243" s="472"/>
      <c r="FI243" s="472"/>
      <c r="FJ243" s="472"/>
      <c r="FK243" s="472"/>
      <c r="FL243" s="472"/>
      <c r="FM243" s="472"/>
      <c r="FN243" s="472"/>
      <c r="FO243" s="472"/>
      <c r="FP243" s="472"/>
      <c r="FQ243" s="472"/>
      <c r="FR243" s="472"/>
      <c r="FS243" s="472"/>
      <c r="FT243" s="472"/>
      <c r="FU243" s="472"/>
      <c r="FV243" s="472"/>
      <c r="FW243" s="472"/>
      <c r="FX243" s="472"/>
      <c r="FY243" s="472"/>
      <c r="FZ243" s="472"/>
      <c r="GA243" s="472"/>
      <c r="GB243" s="472"/>
      <c r="GC243" s="472"/>
      <c r="GD243" s="472"/>
      <c r="GE243" s="472"/>
      <c r="GF243" s="472"/>
      <c r="GG243" s="472"/>
      <c r="GH243" s="472"/>
      <c r="GI243" s="472"/>
      <c r="GJ243" s="472"/>
      <c r="GK243" s="472"/>
      <c r="GL243" s="472"/>
      <c r="GM243" s="472"/>
      <c r="GN243" s="472"/>
      <c r="GO243" s="472"/>
      <c r="GP243" s="472"/>
      <c r="GQ243" s="472"/>
      <c r="GR243" s="472"/>
      <c r="GS243" s="472"/>
      <c r="GT243" s="472"/>
      <c r="GU243" s="472"/>
      <c r="GV243" s="472"/>
      <c r="GW243" s="472"/>
      <c r="GX243" s="472"/>
      <c r="GY243" s="472"/>
      <c r="GZ243" s="472"/>
      <c r="HA243" s="472"/>
      <c r="HB243" s="472"/>
      <c r="HC243" s="472"/>
      <c r="HD243" s="472"/>
      <c r="HE243" s="472"/>
      <c r="HF243" s="472"/>
      <c r="HG243" s="472"/>
      <c r="HH243" s="472"/>
      <c r="HI243" s="472"/>
      <c r="HJ243" s="472"/>
      <c r="HK243" s="472"/>
      <c r="HL243" s="472"/>
      <c r="HM243" s="472"/>
      <c r="HN243" s="472"/>
      <c r="HO243" s="472"/>
      <c r="HP243" s="472"/>
      <c r="HQ243" s="472"/>
      <c r="HR243" s="472"/>
      <c r="HS243" s="472"/>
      <c r="HT243" s="472"/>
      <c r="HU243" s="472"/>
      <c r="HV243" s="472"/>
      <c r="HW243" s="472"/>
      <c r="HX243" s="472"/>
      <c r="HY243" s="472"/>
      <c r="HZ243" s="472"/>
      <c r="IA243" s="472"/>
      <c r="IB243" s="472"/>
      <c r="IC243" s="472"/>
      <c r="ID243" s="472"/>
    </row>
    <row r="244" spans="1:238" ht="109.2" x14ac:dyDescent="0.3">
      <c r="A244" s="302" t="s">
        <v>1233</v>
      </c>
      <c r="B244" s="616">
        <v>2</v>
      </c>
      <c r="C244" s="616">
        <v>619</v>
      </c>
      <c r="D244" s="613">
        <v>5206</v>
      </c>
      <c r="E244" s="294">
        <f t="shared" si="57"/>
        <v>100017</v>
      </c>
      <c r="F244" s="294">
        <v>0</v>
      </c>
      <c r="G244" s="294"/>
      <c r="H244" s="294"/>
      <c r="I244" s="294">
        <v>0</v>
      </c>
      <c r="J244" s="294">
        <v>0</v>
      </c>
      <c r="K244" s="294">
        <v>0</v>
      </c>
      <c r="L244" s="294">
        <v>0</v>
      </c>
      <c r="M244" s="294">
        <v>100017</v>
      </c>
      <c r="N244" s="472"/>
      <c r="O244" s="472"/>
      <c r="P244" s="472"/>
      <c r="Q244" s="472"/>
      <c r="R244" s="472"/>
      <c r="S244" s="472"/>
      <c r="T244" s="472"/>
      <c r="U244" s="472"/>
      <c r="V244" s="472"/>
      <c r="W244" s="472"/>
      <c r="X244" s="472"/>
      <c r="Y244" s="472"/>
      <c r="Z244" s="472"/>
      <c r="AA244" s="472"/>
      <c r="AB244" s="472"/>
      <c r="AC244" s="472"/>
      <c r="AD244" s="472"/>
      <c r="AE244" s="472"/>
      <c r="AF244" s="472"/>
      <c r="AG244" s="472"/>
      <c r="AH244" s="472"/>
      <c r="AI244" s="472"/>
      <c r="AJ244" s="472"/>
      <c r="AK244" s="472"/>
      <c r="AL244" s="472"/>
      <c r="AM244" s="472"/>
      <c r="AN244" s="472"/>
      <c r="AO244" s="472"/>
      <c r="AP244" s="472"/>
      <c r="AQ244" s="472"/>
      <c r="AR244" s="472"/>
      <c r="AS244" s="472"/>
      <c r="AT244" s="472"/>
      <c r="AU244" s="472"/>
      <c r="AV244" s="472"/>
      <c r="AW244" s="472"/>
      <c r="AX244" s="472"/>
      <c r="AY244" s="472"/>
      <c r="AZ244" s="472"/>
      <c r="BA244" s="472"/>
      <c r="BB244" s="472"/>
      <c r="BC244" s="472"/>
      <c r="BD244" s="472"/>
      <c r="BE244" s="472"/>
      <c r="BF244" s="472"/>
      <c r="BG244" s="472"/>
      <c r="BH244" s="472"/>
      <c r="BI244" s="472"/>
      <c r="BJ244" s="472"/>
      <c r="BK244" s="472"/>
      <c r="BL244" s="472"/>
      <c r="BM244" s="472"/>
      <c r="BN244" s="472"/>
      <c r="BO244" s="472"/>
      <c r="BP244" s="472"/>
      <c r="BQ244" s="472"/>
      <c r="BR244" s="472"/>
      <c r="BS244" s="472"/>
      <c r="BT244" s="472"/>
      <c r="BU244" s="472"/>
      <c r="BV244" s="472"/>
      <c r="BW244" s="472"/>
      <c r="BX244" s="472"/>
      <c r="BY244" s="472"/>
      <c r="BZ244" s="472"/>
      <c r="CA244" s="472"/>
      <c r="CB244" s="472"/>
      <c r="CC244" s="472"/>
      <c r="CD244" s="472"/>
      <c r="CE244" s="472"/>
      <c r="CF244" s="472"/>
      <c r="CG244" s="472"/>
      <c r="CH244" s="472"/>
      <c r="CI244" s="472"/>
      <c r="CJ244" s="472"/>
      <c r="CK244" s="472"/>
      <c r="CL244" s="472"/>
      <c r="CM244" s="472"/>
      <c r="CN244" s="472"/>
      <c r="CO244" s="472"/>
      <c r="CP244" s="472"/>
      <c r="CQ244" s="472"/>
      <c r="CR244" s="472"/>
      <c r="CS244" s="472"/>
      <c r="CT244" s="472"/>
      <c r="CU244" s="472"/>
      <c r="CV244" s="472"/>
      <c r="CW244" s="472"/>
      <c r="CX244" s="472"/>
      <c r="CY244" s="472"/>
      <c r="CZ244" s="472"/>
      <c r="DA244" s="472"/>
      <c r="DB244" s="472"/>
      <c r="DC244" s="472"/>
      <c r="DD244" s="472"/>
      <c r="DE244" s="472"/>
      <c r="DF244" s="472"/>
      <c r="DG244" s="472"/>
      <c r="DH244" s="472"/>
      <c r="DI244" s="472"/>
      <c r="DJ244" s="472"/>
      <c r="DK244" s="472"/>
      <c r="DL244" s="472"/>
      <c r="DM244" s="472"/>
      <c r="DN244" s="472"/>
      <c r="DO244" s="472"/>
      <c r="DP244" s="472"/>
      <c r="DQ244" s="472"/>
      <c r="DR244" s="472"/>
      <c r="DS244" s="472"/>
      <c r="DT244" s="472"/>
      <c r="DU244" s="472"/>
      <c r="DV244" s="472"/>
      <c r="DW244" s="472"/>
      <c r="DX244" s="472"/>
      <c r="DY244" s="472"/>
      <c r="DZ244" s="472"/>
      <c r="EA244" s="472"/>
      <c r="EB244" s="472"/>
      <c r="EC244" s="472"/>
      <c r="ED244" s="472"/>
      <c r="EE244" s="472"/>
      <c r="EF244" s="472"/>
      <c r="EG244" s="472"/>
      <c r="EH244" s="472"/>
      <c r="EI244" s="472"/>
      <c r="EJ244" s="472"/>
      <c r="EK244" s="472"/>
      <c r="EL244" s="472"/>
      <c r="EM244" s="472"/>
      <c r="EN244" s="472"/>
      <c r="EO244" s="472"/>
      <c r="EP244" s="472"/>
      <c r="EQ244" s="472"/>
      <c r="ER244" s="472"/>
      <c r="ES244" s="472"/>
      <c r="ET244" s="472"/>
      <c r="EU244" s="472"/>
      <c r="EV244" s="472"/>
      <c r="EW244" s="472"/>
      <c r="EX244" s="472"/>
      <c r="EY244" s="472"/>
      <c r="EZ244" s="472"/>
      <c r="FA244" s="472"/>
      <c r="FB244" s="472"/>
      <c r="FC244" s="472"/>
      <c r="FD244" s="472"/>
      <c r="FE244" s="472"/>
      <c r="FF244" s="472"/>
      <c r="FG244" s="472"/>
      <c r="FH244" s="472"/>
      <c r="FI244" s="472"/>
      <c r="FJ244" s="472"/>
      <c r="FK244" s="472"/>
      <c r="FL244" s="472"/>
      <c r="FM244" s="472"/>
      <c r="FN244" s="472"/>
      <c r="FO244" s="472"/>
      <c r="FP244" s="472"/>
      <c r="FQ244" s="472"/>
      <c r="FR244" s="472"/>
      <c r="FS244" s="472"/>
      <c r="FT244" s="472"/>
      <c r="FU244" s="472"/>
      <c r="FV244" s="472"/>
      <c r="FW244" s="472"/>
      <c r="FX244" s="472"/>
      <c r="FY244" s="472"/>
      <c r="FZ244" s="472"/>
      <c r="GA244" s="472"/>
      <c r="GB244" s="472"/>
      <c r="GC244" s="472"/>
      <c r="GD244" s="472"/>
      <c r="GE244" s="472"/>
      <c r="GF244" s="472"/>
      <c r="GG244" s="472"/>
      <c r="GH244" s="472"/>
      <c r="GI244" s="472"/>
      <c r="GJ244" s="472"/>
      <c r="GK244" s="472"/>
      <c r="GL244" s="472"/>
      <c r="GM244" s="472"/>
      <c r="GN244" s="472"/>
      <c r="GO244" s="472"/>
      <c r="GP244" s="472"/>
      <c r="GQ244" s="472"/>
      <c r="GR244" s="472"/>
      <c r="GS244" s="472"/>
      <c r="GT244" s="472"/>
      <c r="GU244" s="472"/>
      <c r="GV244" s="472"/>
      <c r="GW244" s="472"/>
      <c r="GX244" s="472"/>
      <c r="GY244" s="472"/>
      <c r="GZ244" s="472"/>
      <c r="HA244" s="472"/>
      <c r="HB244" s="472"/>
      <c r="HC244" s="472"/>
      <c r="HD244" s="472"/>
      <c r="HE244" s="472"/>
      <c r="HF244" s="472"/>
      <c r="HG244" s="472"/>
      <c r="HH244" s="472"/>
      <c r="HI244" s="472"/>
      <c r="HJ244" s="472"/>
      <c r="HK244" s="472"/>
      <c r="HL244" s="472"/>
      <c r="HM244" s="472"/>
      <c r="HN244" s="472"/>
      <c r="HO244" s="472"/>
      <c r="HP244" s="472"/>
      <c r="HQ244" s="472"/>
      <c r="HR244" s="472"/>
      <c r="HS244" s="472"/>
      <c r="HT244" s="472"/>
      <c r="HU244" s="472"/>
      <c r="HV244" s="472"/>
      <c r="HW244" s="472"/>
      <c r="HX244" s="472"/>
      <c r="HY244" s="472"/>
      <c r="HZ244" s="472"/>
      <c r="IA244" s="472"/>
      <c r="IB244" s="472"/>
      <c r="IC244" s="472"/>
      <c r="ID244" s="472"/>
    </row>
    <row r="245" spans="1:238" ht="31.2" x14ac:dyDescent="0.3">
      <c r="A245" s="302" t="s">
        <v>1512</v>
      </c>
      <c r="B245" s="616">
        <v>2</v>
      </c>
      <c r="C245" s="616">
        <v>606</v>
      </c>
      <c r="D245" s="613">
        <v>5206</v>
      </c>
      <c r="E245" s="294">
        <f t="shared" si="57"/>
        <v>133200</v>
      </c>
      <c r="F245" s="294">
        <v>0</v>
      </c>
      <c r="G245" s="294">
        <v>0</v>
      </c>
      <c r="H245" s="294">
        <v>133200</v>
      </c>
      <c r="I245" s="294">
        <v>0</v>
      </c>
      <c r="J245" s="294">
        <v>0</v>
      </c>
      <c r="K245" s="294">
        <v>0</v>
      </c>
      <c r="L245" s="294">
        <v>0</v>
      </c>
      <c r="M245" s="294">
        <v>0</v>
      </c>
      <c r="N245" s="472"/>
      <c r="O245" s="472"/>
      <c r="P245" s="472"/>
      <c r="Q245" s="472"/>
      <c r="R245" s="472"/>
      <c r="S245" s="472"/>
      <c r="T245" s="472"/>
      <c r="U245" s="472"/>
      <c r="V245" s="472"/>
      <c r="W245" s="472"/>
      <c r="X245" s="472"/>
      <c r="Y245" s="472"/>
      <c r="Z245" s="472"/>
      <c r="AA245" s="472"/>
      <c r="AB245" s="472"/>
      <c r="AC245" s="472"/>
      <c r="AD245" s="472"/>
      <c r="AE245" s="472"/>
      <c r="AF245" s="472"/>
      <c r="AG245" s="472"/>
      <c r="AH245" s="472"/>
      <c r="AI245" s="472"/>
      <c r="AJ245" s="472"/>
      <c r="AK245" s="472"/>
      <c r="AL245" s="472"/>
      <c r="AM245" s="472"/>
      <c r="AN245" s="472"/>
      <c r="AO245" s="472"/>
      <c r="AP245" s="472"/>
      <c r="AQ245" s="472"/>
      <c r="AR245" s="472"/>
      <c r="AS245" s="472"/>
      <c r="AT245" s="472"/>
      <c r="AU245" s="472"/>
      <c r="AV245" s="472"/>
      <c r="AW245" s="472"/>
      <c r="AX245" s="472"/>
      <c r="AY245" s="472"/>
      <c r="AZ245" s="472"/>
      <c r="BA245" s="472"/>
      <c r="BB245" s="472"/>
      <c r="BC245" s="472"/>
      <c r="BD245" s="472"/>
      <c r="BE245" s="472"/>
      <c r="BF245" s="472"/>
      <c r="BG245" s="472"/>
      <c r="BH245" s="472"/>
      <c r="BI245" s="472"/>
      <c r="BJ245" s="472"/>
      <c r="BK245" s="472"/>
      <c r="BL245" s="472"/>
      <c r="BM245" s="472"/>
      <c r="BN245" s="472"/>
      <c r="BO245" s="472"/>
      <c r="BP245" s="472"/>
      <c r="BQ245" s="472"/>
      <c r="BR245" s="472"/>
      <c r="BS245" s="472"/>
      <c r="BT245" s="472"/>
      <c r="BU245" s="472"/>
      <c r="BV245" s="472"/>
      <c r="BW245" s="472"/>
      <c r="BX245" s="472"/>
      <c r="BY245" s="472"/>
      <c r="BZ245" s="472"/>
      <c r="CA245" s="472"/>
      <c r="CB245" s="472"/>
      <c r="CC245" s="472"/>
      <c r="CD245" s="472"/>
      <c r="CE245" s="472"/>
      <c r="CF245" s="472"/>
      <c r="CG245" s="472"/>
      <c r="CH245" s="472"/>
      <c r="CI245" s="472"/>
      <c r="CJ245" s="472"/>
      <c r="CK245" s="472"/>
      <c r="CL245" s="472"/>
      <c r="CM245" s="472"/>
      <c r="CN245" s="472"/>
      <c r="CO245" s="472"/>
      <c r="CP245" s="472"/>
      <c r="CQ245" s="472"/>
      <c r="CR245" s="472"/>
      <c r="CS245" s="472"/>
      <c r="CT245" s="472"/>
      <c r="CU245" s="472"/>
      <c r="CV245" s="472"/>
      <c r="CW245" s="472"/>
      <c r="CX245" s="472"/>
      <c r="CY245" s="472"/>
      <c r="CZ245" s="472"/>
      <c r="DA245" s="472"/>
      <c r="DB245" s="472"/>
      <c r="DC245" s="472"/>
      <c r="DD245" s="472"/>
      <c r="DE245" s="472"/>
      <c r="DF245" s="472"/>
      <c r="DG245" s="472"/>
      <c r="DH245" s="472"/>
      <c r="DI245" s="472"/>
      <c r="DJ245" s="472"/>
      <c r="DK245" s="472"/>
      <c r="DL245" s="472"/>
      <c r="DM245" s="472"/>
      <c r="DN245" s="472"/>
      <c r="DO245" s="472"/>
      <c r="DP245" s="472"/>
      <c r="DQ245" s="472"/>
      <c r="DR245" s="472"/>
      <c r="DS245" s="472"/>
      <c r="DT245" s="472"/>
      <c r="DU245" s="472"/>
      <c r="DV245" s="472"/>
      <c r="DW245" s="472"/>
      <c r="DX245" s="472"/>
      <c r="DY245" s="472"/>
      <c r="DZ245" s="472"/>
      <c r="EA245" s="472"/>
      <c r="EB245" s="472"/>
      <c r="EC245" s="472"/>
      <c r="ED245" s="472"/>
      <c r="EE245" s="472"/>
      <c r="EF245" s="472"/>
      <c r="EG245" s="472"/>
      <c r="EH245" s="472"/>
      <c r="EI245" s="472"/>
      <c r="EJ245" s="472"/>
      <c r="EK245" s="472"/>
      <c r="EL245" s="472"/>
      <c r="EM245" s="472"/>
      <c r="EN245" s="472"/>
      <c r="EO245" s="472"/>
      <c r="EP245" s="472"/>
      <c r="EQ245" s="472"/>
      <c r="ER245" s="472"/>
      <c r="ES245" s="472"/>
      <c r="ET245" s="472"/>
      <c r="EU245" s="472"/>
      <c r="EV245" s="472"/>
      <c r="EW245" s="472"/>
      <c r="EX245" s="472"/>
      <c r="EY245" s="472"/>
      <c r="EZ245" s="472"/>
      <c r="FA245" s="472"/>
      <c r="FB245" s="472"/>
      <c r="FC245" s="472"/>
      <c r="FD245" s="472"/>
      <c r="FE245" s="472"/>
      <c r="FF245" s="472"/>
      <c r="FG245" s="472"/>
      <c r="FH245" s="472"/>
      <c r="FI245" s="472"/>
      <c r="FJ245" s="472"/>
      <c r="FK245" s="472"/>
      <c r="FL245" s="472"/>
      <c r="FM245" s="472"/>
      <c r="FN245" s="472"/>
      <c r="FO245" s="472"/>
      <c r="FP245" s="472"/>
      <c r="FQ245" s="472"/>
      <c r="FR245" s="472"/>
      <c r="FS245" s="472"/>
      <c r="FT245" s="472"/>
      <c r="FU245" s="472"/>
      <c r="FV245" s="472"/>
      <c r="FW245" s="472"/>
      <c r="FX245" s="472"/>
      <c r="FY245" s="472"/>
      <c r="FZ245" s="472"/>
      <c r="GA245" s="472"/>
      <c r="GB245" s="472"/>
      <c r="GC245" s="472"/>
      <c r="GD245" s="472"/>
      <c r="GE245" s="472"/>
      <c r="GF245" s="472"/>
      <c r="GG245" s="472"/>
      <c r="GH245" s="472"/>
      <c r="GI245" s="472"/>
      <c r="GJ245" s="472"/>
      <c r="GK245" s="472"/>
      <c r="GL245" s="472"/>
      <c r="GM245" s="472"/>
      <c r="GN245" s="472"/>
      <c r="GO245" s="472"/>
      <c r="GP245" s="472"/>
      <c r="GQ245" s="472"/>
      <c r="GR245" s="472"/>
      <c r="GS245" s="472"/>
      <c r="GT245" s="472"/>
      <c r="GU245" s="472"/>
      <c r="GV245" s="472"/>
      <c r="GW245" s="472"/>
      <c r="GX245" s="472"/>
      <c r="GY245" s="472"/>
      <c r="GZ245" s="472"/>
      <c r="HA245" s="472"/>
      <c r="HB245" s="472"/>
      <c r="HC245" s="472"/>
      <c r="HD245" s="472"/>
      <c r="HE245" s="472"/>
      <c r="HF245" s="472"/>
      <c r="HG245" s="472"/>
      <c r="HH245" s="472"/>
      <c r="HI245" s="472"/>
      <c r="HJ245" s="472"/>
      <c r="HK245" s="472"/>
      <c r="HL245" s="472"/>
      <c r="HM245" s="472"/>
      <c r="HN245" s="472"/>
      <c r="HO245" s="472"/>
      <c r="HP245" s="472"/>
      <c r="HQ245" s="472"/>
      <c r="HR245" s="472"/>
      <c r="HS245" s="472"/>
      <c r="HT245" s="472"/>
      <c r="HU245" s="472"/>
      <c r="HV245" s="472"/>
      <c r="HW245" s="472"/>
      <c r="HX245" s="472"/>
      <c r="HY245" s="472"/>
      <c r="HZ245" s="472"/>
      <c r="IA245" s="472"/>
      <c r="IB245" s="472"/>
      <c r="IC245" s="472"/>
      <c r="ID245" s="472"/>
    </row>
    <row r="246" spans="1:238" ht="31.2" x14ac:dyDescent="0.3">
      <c r="A246" s="302" t="s">
        <v>1513</v>
      </c>
      <c r="B246" s="616">
        <v>2</v>
      </c>
      <c r="C246" s="616">
        <v>606</v>
      </c>
      <c r="D246" s="613">
        <v>5206</v>
      </c>
      <c r="E246" s="294">
        <f t="shared" si="57"/>
        <v>11489</v>
      </c>
      <c r="F246" s="294">
        <v>0</v>
      </c>
      <c r="G246" s="294">
        <v>0</v>
      </c>
      <c r="H246" s="294">
        <f>6839-6839+11489</f>
        <v>11489</v>
      </c>
      <c r="I246" s="294">
        <v>0</v>
      </c>
      <c r="J246" s="294">
        <v>0</v>
      </c>
      <c r="K246" s="294">
        <v>0</v>
      </c>
      <c r="L246" s="294">
        <v>0</v>
      </c>
      <c r="M246" s="294">
        <v>0</v>
      </c>
      <c r="N246" s="472"/>
      <c r="O246" s="472"/>
      <c r="P246" s="472"/>
      <c r="Q246" s="472"/>
      <c r="R246" s="472"/>
      <c r="S246" s="472"/>
      <c r="T246" s="472"/>
      <c r="U246" s="472"/>
      <c r="V246" s="472"/>
      <c r="W246" s="472"/>
      <c r="X246" s="472"/>
      <c r="Y246" s="472"/>
      <c r="Z246" s="472"/>
      <c r="AA246" s="472"/>
      <c r="AB246" s="472"/>
      <c r="AC246" s="472"/>
      <c r="AD246" s="472"/>
      <c r="AE246" s="472"/>
      <c r="AF246" s="472"/>
      <c r="AG246" s="472"/>
      <c r="AH246" s="472"/>
      <c r="AI246" s="472"/>
      <c r="AJ246" s="472"/>
      <c r="AK246" s="472"/>
      <c r="AL246" s="472"/>
      <c r="AM246" s="472"/>
      <c r="AN246" s="472"/>
      <c r="AO246" s="472"/>
      <c r="AP246" s="472"/>
      <c r="AQ246" s="472"/>
      <c r="AR246" s="472"/>
      <c r="AS246" s="472"/>
      <c r="AT246" s="472"/>
      <c r="AU246" s="472"/>
      <c r="AV246" s="472"/>
      <c r="AW246" s="472"/>
      <c r="AX246" s="472"/>
      <c r="AY246" s="472"/>
      <c r="AZ246" s="472"/>
      <c r="BA246" s="472"/>
      <c r="BB246" s="472"/>
      <c r="BC246" s="472"/>
      <c r="BD246" s="472"/>
      <c r="BE246" s="472"/>
      <c r="BF246" s="472"/>
      <c r="BG246" s="472"/>
      <c r="BH246" s="472"/>
      <c r="BI246" s="472"/>
      <c r="BJ246" s="472"/>
      <c r="BK246" s="472"/>
      <c r="BL246" s="472"/>
      <c r="BM246" s="472"/>
      <c r="BN246" s="472"/>
      <c r="BO246" s="472"/>
      <c r="BP246" s="472"/>
      <c r="BQ246" s="472"/>
      <c r="BR246" s="472"/>
      <c r="BS246" s="472"/>
      <c r="BT246" s="472"/>
      <c r="BU246" s="472"/>
      <c r="BV246" s="472"/>
      <c r="BW246" s="472"/>
      <c r="BX246" s="472"/>
      <c r="BY246" s="472"/>
      <c r="BZ246" s="472"/>
      <c r="CA246" s="472"/>
      <c r="CB246" s="472"/>
      <c r="CC246" s="472"/>
      <c r="CD246" s="472"/>
      <c r="CE246" s="472"/>
      <c r="CF246" s="472"/>
      <c r="CG246" s="472"/>
      <c r="CH246" s="472"/>
      <c r="CI246" s="472"/>
      <c r="CJ246" s="472"/>
      <c r="CK246" s="472"/>
      <c r="CL246" s="472"/>
      <c r="CM246" s="472"/>
      <c r="CN246" s="472"/>
      <c r="CO246" s="472"/>
      <c r="CP246" s="472"/>
      <c r="CQ246" s="472"/>
      <c r="CR246" s="472"/>
      <c r="CS246" s="472"/>
      <c r="CT246" s="472"/>
      <c r="CU246" s="472"/>
      <c r="CV246" s="472"/>
      <c r="CW246" s="472"/>
      <c r="CX246" s="472"/>
      <c r="CY246" s="472"/>
      <c r="CZ246" s="472"/>
      <c r="DA246" s="472"/>
      <c r="DB246" s="472"/>
      <c r="DC246" s="472"/>
      <c r="DD246" s="472"/>
      <c r="DE246" s="472"/>
      <c r="DF246" s="472"/>
      <c r="DG246" s="472"/>
      <c r="DH246" s="472"/>
      <c r="DI246" s="472"/>
      <c r="DJ246" s="472"/>
      <c r="DK246" s="472"/>
      <c r="DL246" s="472"/>
      <c r="DM246" s="472"/>
      <c r="DN246" s="472"/>
      <c r="DO246" s="472"/>
      <c r="DP246" s="472"/>
      <c r="DQ246" s="472"/>
      <c r="DR246" s="472"/>
      <c r="DS246" s="472"/>
      <c r="DT246" s="472"/>
      <c r="DU246" s="472"/>
      <c r="DV246" s="472"/>
      <c r="DW246" s="472"/>
      <c r="DX246" s="472"/>
      <c r="DY246" s="472"/>
      <c r="DZ246" s="472"/>
      <c r="EA246" s="472"/>
      <c r="EB246" s="472"/>
      <c r="EC246" s="472"/>
      <c r="ED246" s="472"/>
      <c r="EE246" s="472"/>
      <c r="EF246" s="472"/>
      <c r="EG246" s="472"/>
      <c r="EH246" s="472"/>
      <c r="EI246" s="472"/>
      <c r="EJ246" s="472"/>
      <c r="EK246" s="472"/>
      <c r="EL246" s="472"/>
      <c r="EM246" s="472"/>
      <c r="EN246" s="472"/>
      <c r="EO246" s="472"/>
      <c r="EP246" s="472"/>
      <c r="EQ246" s="472"/>
      <c r="ER246" s="472"/>
      <c r="ES246" s="472"/>
      <c r="ET246" s="472"/>
      <c r="EU246" s="472"/>
      <c r="EV246" s="472"/>
      <c r="EW246" s="472"/>
      <c r="EX246" s="472"/>
      <c r="EY246" s="472"/>
      <c r="EZ246" s="472"/>
      <c r="FA246" s="472"/>
      <c r="FB246" s="472"/>
      <c r="FC246" s="472"/>
      <c r="FD246" s="472"/>
      <c r="FE246" s="472"/>
      <c r="FF246" s="472"/>
      <c r="FG246" s="472"/>
      <c r="FH246" s="472"/>
      <c r="FI246" s="472"/>
      <c r="FJ246" s="472"/>
      <c r="FK246" s="472"/>
      <c r="FL246" s="472"/>
      <c r="FM246" s="472"/>
      <c r="FN246" s="472"/>
      <c r="FO246" s="472"/>
      <c r="FP246" s="472"/>
      <c r="FQ246" s="472"/>
      <c r="FR246" s="472"/>
      <c r="FS246" s="472"/>
      <c r="FT246" s="472"/>
      <c r="FU246" s="472"/>
      <c r="FV246" s="472"/>
      <c r="FW246" s="472"/>
      <c r="FX246" s="472"/>
      <c r="FY246" s="472"/>
      <c r="FZ246" s="472"/>
      <c r="GA246" s="472"/>
      <c r="GB246" s="472"/>
      <c r="GC246" s="472"/>
      <c r="GD246" s="472"/>
      <c r="GE246" s="472"/>
      <c r="GF246" s="472"/>
      <c r="GG246" s="472"/>
      <c r="GH246" s="472"/>
      <c r="GI246" s="472"/>
      <c r="GJ246" s="472"/>
      <c r="GK246" s="472"/>
      <c r="GL246" s="472"/>
      <c r="GM246" s="472"/>
      <c r="GN246" s="472"/>
      <c r="GO246" s="472"/>
      <c r="GP246" s="472"/>
      <c r="GQ246" s="472"/>
      <c r="GR246" s="472"/>
      <c r="GS246" s="472"/>
      <c r="GT246" s="472"/>
      <c r="GU246" s="472"/>
      <c r="GV246" s="472"/>
      <c r="GW246" s="472"/>
      <c r="GX246" s="472"/>
      <c r="GY246" s="472"/>
      <c r="GZ246" s="472"/>
      <c r="HA246" s="472"/>
      <c r="HB246" s="472"/>
      <c r="HC246" s="472"/>
      <c r="HD246" s="472"/>
      <c r="HE246" s="472"/>
      <c r="HF246" s="472"/>
      <c r="HG246" s="472"/>
      <c r="HH246" s="472"/>
      <c r="HI246" s="472"/>
      <c r="HJ246" s="472"/>
      <c r="HK246" s="472"/>
      <c r="HL246" s="472"/>
      <c r="HM246" s="472"/>
      <c r="HN246" s="472"/>
      <c r="HO246" s="472"/>
      <c r="HP246" s="472"/>
      <c r="HQ246" s="472"/>
      <c r="HR246" s="472"/>
      <c r="HS246" s="472"/>
      <c r="HT246" s="472"/>
      <c r="HU246" s="472"/>
      <c r="HV246" s="472"/>
      <c r="HW246" s="472"/>
      <c r="HX246" s="472"/>
      <c r="HY246" s="472"/>
      <c r="HZ246" s="472"/>
      <c r="IA246" s="472"/>
      <c r="IB246" s="472"/>
      <c r="IC246" s="472"/>
      <c r="ID246" s="472"/>
    </row>
    <row r="247" spans="1:238" ht="31.2" x14ac:dyDescent="0.3">
      <c r="A247" s="302" t="s">
        <v>1234</v>
      </c>
      <c r="B247" s="616">
        <v>2</v>
      </c>
      <c r="C247" s="616">
        <v>606</v>
      </c>
      <c r="D247" s="613">
        <v>5206</v>
      </c>
      <c r="E247" s="294">
        <f t="shared" si="57"/>
        <v>309157</v>
      </c>
      <c r="F247" s="294">
        <v>0</v>
      </c>
      <c r="G247" s="294">
        <v>0</v>
      </c>
      <c r="H247" s="294">
        <f>110000+16262</f>
        <v>126262</v>
      </c>
      <c r="I247" s="294">
        <v>0</v>
      </c>
      <c r="J247" s="294">
        <v>0</v>
      </c>
      <c r="K247" s="294">
        <v>49157</v>
      </c>
      <c r="L247" s="294">
        <v>0</v>
      </c>
      <c r="M247" s="294">
        <f>150000-16262</f>
        <v>133738</v>
      </c>
      <c r="N247" s="472"/>
      <c r="O247" s="472"/>
      <c r="P247" s="472"/>
      <c r="Q247" s="472"/>
      <c r="R247" s="472"/>
      <c r="S247" s="472"/>
      <c r="T247" s="472"/>
      <c r="U247" s="472"/>
      <c r="V247" s="472"/>
      <c r="W247" s="472"/>
      <c r="X247" s="472"/>
      <c r="Y247" s="472"/>
      <c r="Z247" s="472"/>
      <c r="AA247" s="472"/>
      <c r="AB247" s="472"/>
      <c r="AC247" s="472"/>
      <c r="AD247" s="472"/>
      <c r="AE247" s="472"/>
      <c r="AF247" s="472"/>
      <c r="AG247" s="472"/>
      <c r="AH247" s="472"/>
      <c r="AI247" s="472"/>
      <c r="AJ247" s="472"/>
      <c r="AK247" s="472"/>
      <c r="AL247" s="472"/>
      <c r="AM247" s="472"/>
      <c r="AN247" s="472"/>
      <c r="AO247" s="472"/>
      <c r="AP247" s="472"/>
      <c r="AQ247" s="472"/>
      <c r="AR247" s="472"/>
      <c r="AS247" s="472"/>
      <c r="AT247" s="472"/>
      <c r="AU247" s="472"/>
      <c r="AV247" s="472"/>
      <c r="AW247" s="472"/>
      <c r="AX247" s="472"/>
      <c r="AY247" s="472"/>
      <c r="AZ247" s="472"/>
      <c r="BA247" s="472"/>
      <c r="BB247" s="472"/>
      <c r="BC247" s="472"/>
      <c r="BD247" s="472"/>
      <c r="BE247" s="472"/>
      <c r="BF247" s="472"/>
      <c r="BG247" s="472"/>
      <c r="BH247" s="472"/>
      <c r="BI247" s="472"/>
      <c r="BJ247" s="472"/>
      <c r="BK247" s="472"/>
      <c r="BL247" s="472"/>
      <c r="BM247" s="472"/>
      <c r="BN247" s="472"/>
      <c r="BO247" s="472"/>
      <c r="BP247" s="472"/>
      <c r="BQ247" s="472"/>
      <c r="BR247" s="472"/>
      <c r="BS247" s="472"/>
      <c r="BT247" s="472"/>
      <c r="BU247" s="472"/>
      <c r="BV247" s="472"/>
      <c r="BW247" s="472"/>
      <c r="BX247" s="472"/>
      <c r="BY247" s="472"/>
      <c r="BZ247" s="472"/>
      <c r="CA247" s="472"/>
      <c r="CB247" s="472"/>
      <c r="CC247" s="472"/>
      <c r="CD247" s="472"/>
      <c r="CE247" s="472"/>
      <c r="CF247" s="472"/>
      <c r="CG247" s="472"/>
      <c r="CH247" s="472"/>
      <c r="CI247" s="472"/>
      <c r="CJ247" s="472"/>
      <c r="CK247" s="472"/>
      <c r="CL247" s="472"/>
      <c r="CM247" s="472"/>
      <c r="CN247" s="472"/>
      <c r="CO247" s="472"/>
      <c r="CP247" s="472"/>
      <c r="CQ247" s="472"/>
      <c r="CR247" s="472"/>
      <c r="CS247" s="472"/>
      <c r="CT247" s="472"/>
      <c r="CU247" s="472"/>
      <c r="CV247" s="472"/>
      <c r="CW247" s="472"/>
      <c r="CX247" s="472"/>
      <c r="CY247" s="472"/>
      <c r="CZ247" s="472"/>
      <c r="DA247" s="472"/>
      <c r="DB247" s="472"/>
      <c r="DC247" s="472"/>
      <c r="DD247" s="472"/>
      <c r="DE247" s="472"/>
      <c r="DF247" s="472"/>
      <c r="DG247" s="472"/>
      <c r="DH247" s="472"/>
      <c r="DI247" s="472"/>
      <c r="DJ247" s="472"/>
      <c r="DK247" s="472"/>
      <c r="DL247" s="472"/>
      <c r="DM247" s="472"/>
      <c r="DN247" s="472"/>
      <c r="DO247" s="472"/>
      <c r="DP247" s="472"/>
      <c r="DQ247" s="472"/>
      <c r="DR247" s="472"/>
      <c r="DS247" s="472"/>
      <c r="DT247" s="472"/>
      <c r="DU247" s="472"/>
      <c r="DV247" s="472"/>
      <c r="DW247" s="472"/>
      <c r="DX247" s="472"/>
      <c r="DY247" s="472"/>
      <c r="DZ247" s="472"/>
      <c r="EA247" s="472"/>
      <c r="EB247" s="472"/>
      <c r="EC247" s="472"/>
      <c r="ED247" s="472"/>
      <c r="EE247" s="472"/>
      <c r="EF247" s="472"/>
      <c r="EG247" s="472"/>
      <c r="EH247" s="472"/>
      <c r="EI247" s="472"/>
      <c r="EJ247" s="472"/>
      <c r="EK247" s="472"/>
      <c r="EL247" s="472"/>
      <c r="EM247" s="472"/>
      <c r="EN247" s="472"/>
      <c r="EO247" s="472"/>
      <c r="EP247" s="472"/>
      <c r="EQ247" s="472"/>
      <c r="ER247" s="472"/>
      <c r="ES247" s="472"/>
      <c r="ET247" s="472"/>
      <c r="EU247" s="472"/>
      <c r="EV247" s="472"/>
      <c r="EW247" s="472"/>
      <c r="EX247" s="472"/>
      <c r="EY247" s="472"/>
      <c r="EZ247" s="472"/>
      <c r="FA247" s="472"/>
      <c r="FB247" s="472"/>
      <c r="FC247" s="472"/>
      <c r="FD247" s="472"/>
      <c r="FE247" s="472"/>
      <c r="FF247" s="472"/>
      <c r="FG247" s="472"/>
      <c r="FH247" s="472"/>
      <c r="FI247" s="472"/>
      <c r="FJ247" s="472"/>
      <c r="FK247" s="472"/>
      <c r="FL247" s="472"/>
      <c r="FM247" s="472"/>
      <c r="FN247" s="472"/>
      <c r="FO247" s="472"/>
      <c r="FP247" s="472"/>
      <c r="FQ247" s="472"/>
      <c r="FR247" s="472"/>
      <c r="FS247" s="472"/>
      <c r="FT247" s="472"/>
      <c r="FU247" s="472"/>
      <c r="FV247" s="472"/>
      <c r="FW247" s="472"/>
      <c r="FX247" s="472"/>
      <c r="FY247" s="472"/>
      <c r="FZ247" s="472"/>
      <c r="GA247" s="472"/>
      <c r="GB247" s="472"/>
      <c r="GC247" s="472"/>
      <c r="GD247" s="472"/>
      <c r="GE247" s="472"/>
      <c r="GF247" s="472"/>
      <c r="GG247" s="472"/>
      <c r="GH247" s="472"/>
      <c r="GI247" s="472"/>
      <c r="GJ247" s="472"/>
      <c r="GK247" s="472"/>
      <c r="GL247" s="472"/>
      <c r="GM247" s="472"/>
      <c r="GN247" s="472"/>
      <c r="GO247" s="472"/>
      <c r="GP247" s="472"/>
      <c r="GQ247" s="472"/>
      <c r="GR247" s="472"/>
      <c r="GS247" s="472"/>
      <c r="GT247" s="472"/>
      <c r="GU247" s="472"/>
      <c r="GV247" s="472"/>
      <c r="GW247" s="472"/>
      <c r="GX247" s="472"/>
      <c r="GY247" s="472"/>
      <c r="GZ247" s="472"/>
      <c r="HA247" s="472"/>
      <c r="HB247" s="472"/>
      <c r="HC247" s="472"/>
      <c r="HD247" s="472"/>
      <c r="HE247" s="472"/>
      <c r="HF247" s="472"/>
      <c r="HG247" s="472"/>
      <c r="HH247" s="472"/>
      <c r="HI247" s="472"/>
      <c r="HJ247" s="472"/>
      <c r="HK247" s="472"/>
      <c r="HL247" s="472"/>
      <c r="HM247" s="472"/>
      <c r="HN247" s="472"/>
      <c r="HO247" s="472"/>
      <c r="HP247" s="472"/>
      <c r="HQ247" s="472"/>
      <c r="HR247" s="472"/>
      <c r="HS247" s="472"/>
      <c r="HT247" s="472"/>
      <c r="HU247" s="472"/>
      <c r="HV247" s="472"/>
      <c r="HW247" s="472"/>
      <c r="HX247" s="472"/>
      <c r="HY247" s="472"/>
      <c r="HZ247" s="472"/>
      <c r="IA247" s="472"/>
      <c r="IB247" s="472"/>
      <c r="IC247" s="472"/>
      <c r="ID247" s="472"/>
    </row>
    <row r="248" spans="1:238" ht="93.6" x14ac:dyDescent="0.3">
      <c r="A248" s="302" t="s">
        <v>1514</v>
      </c>
      <c r="B248" s="612"/>
      <c r="C248" s="612"/>
      <c r="D248" s="614"/>
      <c r="E248" s="294">
        <f t="shared" si="57"/>
        <v>7170891</v>
      </c>
      <c r="F248" s="294">
        <v>0</v>
      </c>
      <c r="G248" s="294">
        <v>0</v>
      </c>
      <c r="H248" s="294">
        <v>0</v>
      </c>
      <c r="I248" s="294">
        <v>7170891</v>
      </c>
      <c r="J248" s="294">
        <v>0</v>
      </c>
      <c r="K248" s="294">
        <v>0</v>
      </c>
      <c r="L248" s="294">
        <v>0</v>
      </c>
      <c r="M248" s="294">
        <v>0</v>
      </c>
      <c r="N248" s="472"/>
      <c r="O248" s="472"/>
      <c r="P248" s="472"/>
      <c r="Q248" s="472"/>
      <c r="R248" s="472"/>
      <c r="S248" s="472"/>
      <c r="T248" s="472"/>
      <c r="U248" s="472"/>
      <c r="V248" s="472"/>
      <c r="W248" s="472"/>
      <c r="X248" s="472"/>
      <c r="Y248" s="472"/>
      <c r="Z248" s="472"/>
      <c r="AA248" s="472"/>
      <c r="AB248" s="472"/>
      <c r="AC248" s="472"/>
      <c r="AD248" s="472"/>
      <c r="AE248" s="472"/>
      <c r="AF248" s="472"/>
      <c r="AG248" s="472"/>
      <c r="AH248" s="472"/>
      <c r="AI248" s="472"/>
      <c r="AJ248" s="472"/>
      <c r="AK248" s="472"/>
      <c r="AL248" s="472"/>
      <c r="AM248" s="472"/>
      <c r="AN248" s="472"/>
      <c r="AO248" s="472"/>
      <c r="AP248" s="472"/>
      <c r="AQ248" s="472"/>
      <c r="AR248" s="472"/>
      <c r="AS248" s="472"/>
      <c r="AT248" s="472"/>
      <c r="AU248" s="472"/>
      <c r="AV248" s="472"/>
      <c r="AW248" s="472"/>
      <c r="AX248" s="472"/>
      <c r="AY248" s="472"/>
      <c r="AZ248" s="472"/>
      <c r="BA248" s="472"/>
      <c r="BB248" s="472"/>
      <c r="BC248" s="472"/>
      <c r="BD248" s="472"/>
      <c r="BE248" s="472"/>
      <c r="BF248" s="472"/>
      <c r="BG248" s="472"/>
      <c r="BH248" s="472"/>
      <c r="BI248" s="472"/>
      <c r="BJ248" s="472"/>
      <c r="BK248" s="472"/>
      <c r="BL248" s="472"/>
      <c r="BM248" s="472"/>
      <c r="BN248" s="472"/>
      <c r="BO248" s="472"/>
      <c r="BP248" s="472"/>
      <c r="BQ248" s="472"/>
      <c r="BR248" s="472"/>
      <c r="BS248" s="472"/>
      <c r="BT248" s="472"/>
      <c r="BU248" s="472"/>
      <c r="BV248" s="472"/>
      <c r="BW248" s="472"/>
      <c r="BX248" s="472"/>
      <c r="BY248" s="472"/>
      <c r="BZ248" s="472"/>
      <c r="CA248" s="472"/>
      <c r="CB248" s="472"/>
      <c r="CC248" s="472"/>
      <c r="CD248" s="472"/>
      <c r="CE248" s="472"/>
      <c r="CF248" s="472"/>
      <c r="CG248" s="472"/>
      <c r="CH248" s="472"/>
      <c r="CI248" s="472"/>
      <c r="CJ248" s="472"/>
      <c r="CK248" s="472"/>
      <c r="CL248" s="472"/>
      <c r="CM248" s="472"/>
      <c r="CN248" s="472"/>
      <c r="CO248" s="472"/>
      <c r="CP248" s="472"/>
      <c r="CQ248" s="472"/>
      <c r="CR248" s="472"/>
      <c r="CS248" s="472"/>
      <c r="CT248" s="472"/>
      <c r="CU248" s="472"/>
      <c r="CV248" s="472"/>
      <c r="CW248" s="472"/>
      <c r="CX248" s="472"/>
      <c r="CY248" s="472"/>
      <c r="CZ248" s="472"/>
      <c r="DA248" s="472"/>
      <c r="DB248" s="472"/>
      <c r="DC248" s="472"/>
      <c r="DD248" s="472"/>
      <c r="DE248" s="472"/>
      <c r="DF248" s="472"/>
      <c r="DG248" s="472"/>
      <c r="DH248" s="472"/>
      <c r="DI248" s="472"/>
      <c r="DJ248" s="472"/>
      <c r="DK248" s="472"/>
      <c r="DL248" s="472"/>
      <c r="DM248" s="472"/>
      <c r="DN248" s="472"/>
      <c r="DO248" s="472"/>
      <c r="DP248" s="472"/>
      <c r="DQ248" s="472"/>
      <c r="DR248" s="472"/>
      <c r="DS248" s="472"/>
      <c r="DT248" s="472"/>
      <c r="DU248" s="472"/>
      <c r="DV248" s="472"/>
      <c r="DW248" s="472"/>
      <c r="DX248" s="472"/>
      <c r="DY248" s="472"/>
      <c r="DZ248" s="472"/>
      <c r="EA248" s="472"/>
      <c r="EB248" s="472"/>
      <c r="EC248" s="472"/>
      <c r="ED248" s="472"/>
      <c r="EE248" s="472"/>
      <c r="EF248" s="472"/>
      <c r="EG248" s="472"/>
      <c r="EH248" s="472"/>
      <c r="EI248" s="472"/>
      <c r="EJ248" s="472"/>
      <c r="EK248" s="472"/>
      <c r="EL248" s="472"/>
      <c r="EM248" s="472"/>
      <c r="EN248" s="472"/>
      <c r="EO248" s="472"/>
      <c r="EP248" s="472"/>
      <c r="EQ248" s="472"/>
      <c r="ER248" s="472"/>
      <c r="ES248" s="472"/>
      <c r="ET248" s="472"/>
      <c r="EU248" s="472"/>
      <c r="EV248" s="472"/>
      <c r="EW248" s="472"/>
      <c r="EX248" s="472"/>
      <c r="EY248" s="472"/>
      <c r="EZ248" s="472"/>
      <c r="FA248" s="472"/>
      <c r="FB248" s="472"/>
      <c r="FC248" s="472"/>
      <c r="FD248" s="472"/>
      <c r="FE248" s="472"/>
      <c r="FF248" s="472"/>
      <c r="FG248" s="472"/>
      <c r="FH248" s="472"/>
      <c r="FI248" s="472"/>
      <c r="FJ248" s="472"/>
      <c r="FK248" s="472"/>
      <c r="FL248" s="472"/>
      <c r="FM248" s="472"/>
      <c r="FN248" s="472"/>
      <c r="FO248" s="472"/>
      <c r="FP248" s="472"/>
      <c r="FQ248" s="472"/>
      <c r="FR248" s="472"/>
      <c r="FS248" s="472"/>
      <c r="FT248" s="472"/>
      <c r="FU248" s="472"/>
      <c r="FV248" s="472"/>
      <c r="FW248" s="472"/>
      <c r="FX248" s="472"/>
      <c r="FY248" s="472"/>
      <c r="FZ248" s="472"/>
      <c r="GA248" s="472"/>
      <c r="GB248" s="472"/>
      <c r="GC248" s="472"/>
      <c r="GD248" s="472"/>
      <c r="GE248" s="472"/>
      <c r="GF248" s="472"/>
      <c r="GG248" s="472"/>
      <c r="GH248" s="472"/>
      <c r="GI248" s="472"/>
      <c r="GJ248" s="472"/>
      <c r="GK248" s="472"/>
      <c r="GL248" s="472"/>
      <c r="GM248" s="472"/>
      <c r="GN248" s="472"/>
      <c r="GO248" s="472"/>
      <c r="GP248" s="472"/>
      <c r="GQ248" s="472"/>
      <c r="GR248" s="472"/>
      <c r="GS248" s="472"/>
      <c r="GT248" s="472"/>
      <c r="GU248" s="472"/>
      <c r="GV248" s="472"/>
      <c r="GW248" s="472"/>
      <c r="GX248" s="472"/>
      <c r="GY248" s="472"/>
      <c r="GZ248" s="472"/>
      <c r="HA248" s="472"/>
      <c r="HB248" s="472"/>
      <c r="HC248" s="472"/>
      <c r="HD248" s="472"/>
      <c r="HE248" s="472"/>
      <c r="HF248" s="472"/>
      <c r="HG248" s="472"/>
      <c r="HH248" s="472"/>
      <c r="HI248" s="472"/>
      <c r="HJ248" s="472"/>
      <c r="HK248" s="472"/>
      <c r="HL248" s="472"/>
      <c r="HM248" s="472"/>
      <c r="HN248" s="472"/>
      <c r="HO248" s="472"/>
      <c r="HP248" s="472"/>
      <c r="HQ248" s="472"/>
      <c r="HR248" s="472"/>
      <c r="HS248" s="472"/>
      <c r="HT248" s="472"/>
      <c r="HU248" s="472"/>
      <c r="HV248" s="472"/>
      <c r="HW248" s="472"/>
      <c r="HX248" s="472"/>
      <c r="HY248" s="472"/>
      <c r="HZ248" s="472"/>
      <c r="IA248" s="472"/>
      <c r="IB248" s="472"/>
      <c r="IC248" s="472"/>
      <c r="ID248" s="472"/>
    </row>
    <row r="249" spans="1:238" x14ac:dyDescent="0.3">
      <c r="A249" s="296" t="s">
        <v>1515</v>
      </c>
      <c r="B249" s="612">
        <v>2</v>
      </c>
      <c r="C249" s="612">
        <v>619</v>
      </c>
      <c r="D249" s="612">
        <v>5206</v>
      </c>
      <c r="E249" s="294">
        <f t="shared" si="57"/>
        <v>12659</v>
      </c>
      <c r="F249" s="294">
        <v>0</v>
      </c>
      <c r="G249" s="294">
        <v>0</v>
      </c>
      <c r="H249" s="294">
        <v>12659</v>
      </c>
      <c r="I249" s="294">
        <v>0</v>
      </c>
      <c r="J249" s="294">
        <v>0</v>
      </c>
      <c r="K249" s="294"/>
      <c r="L249" s="294">
        <v>0</v>
      </c>
      <c r="M249" s="294">
        <v>0</v>
      </c>
      <c r="N249" s="472"/>
      <c r="O249" s="472"/>
      <c r="P249" s="472"/>
      <c r="Q249" s="472"/>
      <c r="R249" s="472"/>
      <c r="S249" s="472"/>
      <c r="T249" s="472"/>
      <c r="U249" s="472"/>
      <c r="V249" s="472"/>
      <c r="W249" s="472"/>
      <c r="X249" s="472"/>
      <c r="Y249" s="472"/>
      <c r="Z249" s="472"/>
      <c r="AA249" s="472"/>
      <c r="AB249" s="472"/>
      <c r="AC249" s="472"/>
      <c r="AD249" s="472"/>
      <c r="AE249" s="472"/>
      <c r="AF249" s="472"/>
      <c r="AG249" s="472"/>
      <c r="AH249" s="472"/>
      <c r="AI249" s="472"/>
      <c r="AJ249" s="472"/>
      <c r="AK249" s="472"/>
      <c r="AL249" s="472"/>
      <c r="AM249" s="472"/>
      <c r="AN249" s="472"/>
      <c r="AO249" s="472"/>
      <c r="AP249" s="472"/>
      <c r="AQ249" s="472"/>
      <c r="AR249" s="472"/>
      <c r="AS249" s="472"/>
      <c r="AT249" s="472"/>
      <c r="AU249" s="472"/>
      <c r="AV249" s="472"/>
      <c r="AW249" s="472"/>
      <c r="AX249" s="472"/>
      <c r="AY249" s="472"/>
      <c r="AZ249" s="472"/>
      <c r="BA249" s="472"/>
      <c r="BB249" s="472"/>
      <c r="BC249" s="472"/>
      <c r="BD249" s="472"/>
      <c r="BE249" s="472"/>
      <c r="BF249" s="472"/>
      <c r="BG249" s="472"/>
      <c r="BH249" s="472"/>
      <c r="BI249" s="472"/>
      <c r="BJ249" s="472"/>
      <c r="BK249" s="472"/>
      <c r="BL249" s="472"/>
      <c r="BM249" s="472"/>
      <c r="BN249" s="472"/>
      <c r="BO249" s="472"/>
      <c r="BP249" s="472"/>
      <c r="BQ249" s="472"/>
      <c r="BR249" s="472"/>
      <c r="BS249" s="472"/>
      <c r="BT249" s="472"/>
      <c r="BU249" s="472"/>
      <c r="BV249" s="472"/>
      <c r="BW249" s="472"/>
      <c r="BX249" s="472"/>
      <c r="BY249" s="472"/>
      <c r="BZ249" s="472"/>
      <c r="CA249" s="472"/>
      <c r="CB249" s="472"/>
      <c r="CC249" s="472"/>
      <c r="CD249" s="472"/>
      <c r="CE249" s="472"/>
      <c r="CF249" s="472"/>
      <c r="CG249" s="472"/>
      <c r="CH249" s="472"/>
      <c r="CI249" s="472"/>
      <c r="CJ249" s="472"/>
      <c r="CK249" s="472"/>
      <c r="CL249" s="472"/>
      <c r="CM249" s="472"/>
      <c r="CN249" s="472"/>
      <c r="CO249" s="472"/>
      <c r="CP249" s="472"/>
      <c r="CQ249" s="472"/>
      <c r="CR249" s="472"/>
      <c r="CS249" s="472"/>
      <c r="CT249" s="472"/>
      <c r="CU249" s="472"/>
      <c r="CV249" s="472"/>
      <c r="CW249" s="472"/>
      <c r="CX249" s="472"/>
      <c r="CY249" s="472"/>
      <c r="CZ249" s="472"/>
      <c r="DA249" s="472"/>
      <c r="DB249" s="472"/>
      <c r="DC249" s="472"/>
      <c r="DD249" s="472"/>
      <c r="DE249" s="472"/>
      <c r="DF249" s="472"/>
      <c r="DG249" s="472"/>
      <c r="DH249" s="472"/>
      <c r="DI249" s="472"/>
      <c r="DJ249" s="472"/>
      <c r="DK249" s="472"/>
      <c r="DL249" s="472"/>
      <c r="DM249" s="472"/>
      <c r="DN249" s="472"/>
      <c r="DO249" s="472"/>
      <c r="DP249" s="472"/>
      <c r="DQ249" s="472"/>
      <c r="DR249" s="472"/>
      <c r="DS249" s="472"/>
      <c r="DT249" s="472"/>
      <c r="DU249" s="472"/>
      <c r="DV249" s="472"/>
      <c r="DW249" s="472"/>
      <c r="DX249" s="472"/>
      <c r="DY249" s="472"/>
      <c r="DZ249" s="472"/>
      <c r="EA249" s="472"/>
      <c r="EB249" s="472"/>
      <c r="EC249" s="472"/>
      <c r="ED249" s="472"/>
      <c r="EE249" s="472"/>
      <c r="EF249" s="472"/>
      <c r="EG249" s="472"/>
      <c r="EH249" s="472"/>
      <c r="EI249" s="472"/>
      <c r="EJ249" s="472"/>
      <c r="EK249" s="472"/>
      <c r="EL249" s="472"/>
      <c r="EM249" s="472"/>
      <c r="EN249" s="472"/>
      <c r="EO249" s="472"/>
      <c r="EP249" s="472"/>
      <c r="EQ249" s="472"/>
      <c r="ER249" s="472"/>
      <c r="ES249" s="472"/>
      <c r="ET249" s="472"/>
      <c r="EU249" s="472"/>
      <c r="EV249" s="472"/>
      <c r="EW249" s="472"/>
      <c r="EX249" s="472"/>
      <c r="EY249" s="472"/>
      <c r="EZ249" s="472"/>
      <c r="FA249" s="472"/>
      <c r="FB249" s="472"/>
      <c r="FC249" s="472"/>
      <c r="FD249" s="472"/>
      <c r="FE249" s="472"/>
      <c r="FF249" s="472"/>
      <c r="FG249" s="472"/>
      <c r="FH249" s="472"/>
      <c r="FI249" s="472"/>
      <c r="FJ249" s="472"/>
      <c r="FK249" s="472"/>
      <c r="FL249" s="472"/>
      <c r="FM249" s="472"/>
      <c r="FN249" s="472"/>
      <c r="FO249" s="472"/>
      <c r="FP249" s="472"/>
      <c r="FQ249" s="472"/>
      <c r="FR249" s="472"/>
      <c r="FS249" s="472"/>
      <c r="FT249" s="472"/>
      <c r="FU249" s="472"/>
      <c r="FV249" s="472"/>
      <c r="FW249" s="472"/>
      <c r="FX249" s="472"/>
      <c r="FY249" s="472"/>
      <c r="FZ249" s="472"/>
      <c r="GA249" s="472"/>
      <c r="GB249" s="472"/>
      <c r="GC249" s="472"/>
      <c r="GD249" s="472"/>
      <c r="GE249" s="472"/>
      <c r="GF249" s="472"/>
      <c r="GG249" s="472"/>
      <c r="GH249" s="472"/>
      <c r="GI249" s="472"/>
      <c r="GJ249" s="472"/>
      <c r="GK249" s="472"/>
      <c r="GL249" s="472"/>
      <c r="GM249" s="472"/>
      <c r="GN249" s="472"/>
      <c r="GO249" s="472"/>
      <c r="GP249" s="472"/>
      <c r="GQ249" s="472"/>
      <c r="GR249" s="472"/>
      <c r="GS249" s="472"/>
      <c r="GT249" s="472"/>
      <c r="GU249" s="472"/>
      <c r="GV249" s="472"/>
      <c r="GW249" s="472"/>
      <c r="GX249" s="472"/>
      <c r="GY249" s="472"/>
      <c r="GZ249" s="472"/>
      <c r="HA249" s="472"/>
      <c r="HB249" s="472"/>
      <c r="HC249" s="472"/>
      <c r="HD249" s="472"/>
      <c r="HE249" s="472"/>
      <c r="HF249" s="472"/>
      <c r="HG249" s="472"/>
      <c r="HH249" s="472"/>
      <c r="HI249" s="472"/>
      <c r="HJ249" s="472"/>
      <c r="HK249" s="472"/>
      <c r="HL249" s="472"/>
      <c r="HM249" s="472"/>
      <c r="HN249" s="472"/>
      <c r="HO249" s="472"/>
      <c r="HP249" s="472"/>
      <c r="HQ249" s="472"/>
      <c r="HR249" s="472"/>
      <c r="HS249" s="472"/>
      <c r="HT249" s="472"/>
      <c r="HU249" s="472"/>
      <c r="HV249" s="472"/>
      <c r="HW249" s="472"/>
      <c r="HX249" s="472"/>
      <c r="HY249" s="472"/>
      <c r="HZ249" s="472"/>
      <c r="IA249" s="472"/>
      <c r="IB249" s="472"/>
      <c r="IC249" s="472"/>
      <c r="ID249" s="472"/>
    </row>
    <row r="250" spans="1:238" ht="31.2" x14ac:dyDescent="0.3">
      <c r="A250" s="296" t="s">
        <v>1516</v>
      </c>
      <c r="B250" s="612">
        <v>2</v>
      </c>
      <c r="C250" s="612">
        <v>619</v>
      </c>
      <c r="D250" s="612">
        <v>5206</v>
      </c>
      <c r="E250" s="294">
        <f t="shared" si="57"/>
        <v>13793</v>
      </c>
      <c r="F250" s="294">
        <v>0</v>
      </c>
      <c r="G250" s="294">
        <v>0</v>
      </c>
      <c r="H250" s="294">
        <v>13793</v>
      </c>
      <c r="I250" s="294">
        <v>0</v>
      </c>
      <c r="J250" s="294">
        <v>0</v>
      </c>
      <c r="K250" s="294"/>
      <c r="L250" s="294">
        <v>0</v>
      </c>
      <c r="M250" s="294">
        <v>0</v>
      </c>
      <c r="N250" s="472"/>
      <c r="O250" s="472"/>
      <c r="P250" s="472"/>
      <c r="Q250" s="472"/>
      <c r="R250" s="472"/>
      <c r="S250" s="472"/>
      <c r="T250" s="472"/>
      <c r="U250" s="472"/>
      <c r="V250" s="472"/>
      <c r="W250" s="472"/>
      <c r="X250" s="472"/>
      <c r="Y250" s="472"/>
      <c r="Z250" s="472"/>
      <c r="AA250" s="472"/>
      <c r="AB250" s="472"/>
      <c r="AC250" s="472"/>
      <c r="AD250" s="472"/>
      <c r="AE250" s="472"/>
      <c r="AF250" s="472"/>
      <c r="AG250" s="472"/>
      <c r="AH250" s="472"/>
      <c r="AI250" s="472"/>
      <c r="AJ250" s="472"/>
      <c r="AK250" s="472"/>
      <c r="AL250" s="472"/>
      <c r="AM250" s="472"/>
      <c r="AN250" s="472"/>
      <c r="AO250" s="472"/>
      <c r="AP250" s="472"/>
      <c r="AQ250" s="472"/>
      <c r="AR250" s="472"/>
      <c r="AS250" s="472"/>
      <c r="AT250" s="472"/>
      <c r="AU250" s="472"/>
      <c r="AV250" s="472"/>
      <c r="AW250" s="472"/>
      <c r="AX250" s="472"/>
      <c r="AY250" s="472"/>
      <c r="AZ250" s="472"/>
      <c r="BA250" s="472"/>
      <c r="BB250" s="472"/>
      <c r="BC250" s="472"/>
      <c r="BD250" s="472"/>
      <c r="BE250" s="472"/>
      <c r="BF250" s="472"/>
      <c r="BG250" s="472"/>
      <c r="BH250" s="472"/>
      <c r="BI250" s="472"/>
      <c r="BJ250" s="472"/>
      <c r="BK250" s="472"/>
      <c r="BL250" s="472"/>
      <c r="BM250" s="472"/>
      <c r="BN250" s="472"/>
      <c r="BO250" s="472"/>
      <c r="BP250" s="472"/>
      <c r="BQ250" s="472"/>
      <c r="BR250" s="472"/>
      <c r="BS250" s="472"/>
      <c r="BT250" s="472"/>
      <c r="BU250" s="472"/>
      <c r="BV250" s="472"/>
      <c r="BW250" s="472"/>
      <c r="BX250" s="472"/>
      <c r="BY250" s="472"/>
      <c r="BZ250" s="472"/>
      <c r="CA250" s="472"/>
      <c r="CB250" s="472"/>
      <c r="CC250" s="472"/>
      <c r="CD250" s="472"/>
      <c r="CE250" s="472"/>
      <c r="CF250" s="472"/>
      <c r="CG250" s="472"/>
      <c r="CH250" s="472"/>
      <c r="CI250" s="472"/>
      <c r="CJ250" s="472"/>
      <c r="CK250" s="472"/>
      <c r="CL250" s="472"/>
      <c r="CM250" s="472"/>
      <c r="CN250" s="472"/>
      <c r="CO250" s="472"/>
      <c r="CP250" s="472"/>
      <c r="CQ250" s="472"/>
      <c r="CR250" s="472"/>
      <c r="CS250" s="472"/>
      <c r="CT250" s="472"/>
      <c r="CU250" s="472"/>
      <c r="CV250" s="472"/>
      <c r="CW250" s="472"/>
      <c r="CX250" s="472"/>
      <c r="CY250" s="472"/>
      <c r="CZ250" s="472"/>
      <c r="DA250" s="472"/>
      <c r="DB250" s="472"/>
      <c r="DC250" s="472"/>
      <c r="DD250" s="472"/>
      <c r="DE250" s="472"/>
      <c r="DF250" s="472"/>
      <c r="DG250" s="472"/>
      <c r="DH250" s="472"/>
      <c r="DI250" s="472"/>
      <c r="DJ250" s="472"/>
      <c r="DK250" s="472"/>
      <c r="DL250" s="472"/>
      <c r="DM250" s="472"/>
      <c r="DN250" s="472"/>
      <c r="DO250" s="472"/>
      <c r="DP250" s="472"/>
      <c r="DQ250" s="472"/>
      <c r="DR250" s="472"/>
      <c r="DS250" s="472"/>
      <c r="DT250" s="472"/>
      <c r="DU250" s="472"/>
      <c r="DV250" s="472"/>
      <c r="DW250" s="472"/>
      <c r="DX250" s="472"/>
      <c r="DY250" s="472"/>
      <c r="DZ250" s="472"/>
      <c r="EA250" s="472"/>
      <c r="EB250" s="472"/>
      <c r="EC250" s="472"/>
      <c r="ED250" s="472"/>
      <c r="EE250" s="472"/>
      <c r="EF250" s="472"/>
      <c r="EG250" s="472"/>
      <c r="EH250" s="472"/>
      <c r="EI250" s="472"/>
      <c r="EJ250" s="472"/>
      <c r="EK250" s="472"/>
      <c r="EL250" s="472"/>
      <c r="EM250" s="472"/>
      <c r="EN250" s="472"/>
      <c r="EO250" s="472"/>
      <c r="EP250" s="472"/>
      <c r="EQ250" s="472"/>
      <c r="ER250" s="472"/>
      <c r="ES250" s="472"/>
      <c r="ET250" s="472"/>
      <c r="EU250" s="472"/>
      <c r="EV250" s="472"/>
      <c r="EW250" s="472"/>
      <c r="EX250" s="472"/>
      <c r="EY250" s="472"/>
      <c r="EZ250" s="472"/>
      <c r="FA250" s="472"/>
      <c r="FB250" s="472"/>
      <c r="FC250" s="472"/>
      <c r="FD250" s="472"/>
      <c r="FE250" s="472"/>
      <c r="FF250" s="472"/>
      <c r="FG250" s="472"/>
      <c r="FH250" s="472"/>
      <c r="FI250" s="472"/>
      <c r="FJ250" s="472"/>
      <c r="FK250" s="472"/>
      <c r="FL250" s="472"/>
      <c r="FM250" s="472"/>
      <c r="FN250" s="472"/>
      <c r="FO250" s="472"/>
      <c r="FP250" s="472"/>
      <c r="FQ250" s="472"/>
      <c r="FR250" s="472"/>
      <c r="FS250" s="472"/>
      <c r="FT250" s="472"/>
      <c r="FU250" s="472"/>
      <c r="FV250" s="472"/>
      <c r="FW250" s="472"/>
      <c r="FX250" s="472"/>
      <c r="FY250" s="472"/>
      <c r="FZ250" s="472"/>
      <c r="GA250" s="472"/>
      <c r="GB250" s="472"/>
      <c r="GC250" s="472"/>
      <c r="GD250" s="472"/>
      <c r="GE250" s="472"/>
      <c r="GF250" s="472"/>
      <c r="GG250" s="472"/>
      <c r="GH250" s="472"/>
      <c r="GI250" s="472"/>
      <c r="GJ250" s="472"/>
      <c r="GK250" s="472"/>
      <c r="GL250" s="472"/>
      <c r="GM250" s="472"/>
      <c r="GN250" s="472"/>
      <c r="GO250" s="472"/>
      <c r="GP250" s="472"/>
      <c r="GQ250" s="472"/>
      <c r="GR250" s="472"/>
      <c r="GS250" s="472"/>
      <c r="GT250" s="472"/>
      <c r="GU250" s="472"/>
      <c r="GV250" s="472"/>
      <c r="GW250" s="472"/>
      <c r="GX250" s="472"/>
      <c r="GY250" s="472"/>
      <c r="GZ250" s="472"/>
      <c r="HA250" s="472"/>
      <c r="HB250" s="472"/>
      <c r="HC250" s="472"/>
      <c r="HD250" s="472"/>
      <c r="HE250" s="472"/>
      <c r="HF250" s="472"/>
      <c r="HG250" s="472"/>
      <c r="HH250" s="472"/>
      <c r="HI250" s="472"/>
      <c r="HJ250" s="472"/>
      <c r="HK250" s="472"/>
      <c r="HL250" s="472"/>
      <c r="HM250" s="472"/>
      <c r="HN250" s="472"/>
      <c r="HO250" s="472"/>
      <c r="HP250" s="472"/>
      <c r="HQ250" s="472"/>
      <c r="HR250" s="472"/>
      <c r="HS250" s="472"/>
      <c r="HT250" s="472"/>
      <c r="HU250" s="472"/>
      <c r="HV250" s="472"/>
      <c r="HW250" s="472"/>
      <c r="HX250" s="472"/>
      <c r="HY250" s="472"/>
      <c r="HZ250" s="472"/>
      <c r="IA250" s="472"/>
      <c r="IB250" s="472"/>
      <c r="IC250" s="472"/>
      <c r="ID250" s="472"/>
    </row>
    <row r="251" spans="1:238" ht="31.2" x14ac:dyDescent="0.3">
      <c r="A251" s="296" t="s">
        <v>1517</v>
      </c>
      <c r="B251" s="612">
        <v>2</v>
      </c>
      <c r="C251" s="612">
        <v>619</v>
      </c>
      <c r="D251" s="612">
        <v>5206</v>
      </c>
      <c r="E251" s="294">
        <f t="shared" si="57"/>
        <v>73860</v>
      </c>
      <c r="F251" s="294">
        <v>0</v>
      </c>
      <c r="G251" s="294">
        <v>0</v>
      </c>
      <c r="H251" s="294">
        <v>73860</v>
      </c>
      <c r="I251" s="294">
        <v>0</v>
      </c>
      <c r="J251" s="294">
        <v>0</v>
      </c>
      <c r="K251" s="294"/>
      <c r="L251" s="294">
        <v>0</v>
      </c>
      <c r="M251" s="294">
        <v>0</v>
      </c>
      <c r="N251" s="472"/>
      <c r="O251" s="472"/>
      <c r="P251" s="472"/>
      <c r="Q251" s="472"/>
      <c r="R251" s="472"/>
      <c r="S251" s="472"/>
      <c r="T251" s="472"/>
      <c r="U251" s="472"/>
      <c r="V251" s="472"/>
      <c r="W251" s="472"/>
      <c r="X251" s="472"/>
      <c r="Y251" s="472"/>
      <c r="Z251" s="472"/>
      <c r="AA251" s="472"/>
      <c r="AB251" s="472"/>
      <c r="AC251" s="472"/>
      <c r="AD251" s="472"/>
      <c r="AE251" s="472"/>
      <c r="AF251" s="472"/>
      <c r="AG251" s="472"/>
      <c r="AH251" s="472"/>
      <c r="AI251" s="472"/>
      <c r="AJ251" s="472"/>
      <c r="AK251" s="472"/>
      <c r="AL251" s="472"/>
      <c r="AM251" s="472"/>
      <c r="AN251" s="472"/>
      <c r="AO251" s="472"/>
      <c r="AP251" s="472"/>
      <c r="AQ251" s="472"/>
      <c r="AR251" s="472"/>
      <c r="AS251" s="472"/>
      <c r="AT251" s="472"/>
      <c r="AU251" s="472"/>
      <c r="AV251" s="472"/>
      <c r="AW251" s="472"/>
      <c r="AX251" s="472"/>
      <c r="AY251" s="472"/>
      <c r="AZ251" s="472"/>
      <c r="BA251" s="472"/>
      <c r="BB251" s="472"/>
      <c r="BC251" s="472"/>
      <c r="BD251" s="472"/>
      <c r="BE251" s="472"/>
      <c r="BF251" s="472"/>
      <c r="BG251" s="472"/>
      <c r="BH251" s="472"/>
      <c r="BI251" s="472"/>
      <c r="BJ251" s="472"/>
      <c r="BK251" s="472"/>
      <c r="BL251" s="472"/>
      <c r="BM251" s="472"/>
      <c r="BN251" s="472"/>
      <c r="BO251" s="472"/>
      <c r="BP251" s="472"/>
      <c r="BQ251" s="472"/>
      <c r="BR251" s="472"/>
      <c r="BS251" s="472"/>
      <c r="BT251" s="472"/>
      <c r="BU251" s="472"/>
      <c r="BV251" s="472"/>
      <c r="BW251" s="472"/>
      <c r="BX251" s="472"/>
      <c r="BY251" s="472"/>
      <c r="BZ251" s="472"/>
      <c r="CA251" s="472"/>
      <c r="CB251" s="472"/>
      <c r="CC251" s="472"/>
      <c r="CD251" s="472"/>
      <c r="CE251" s="472"/>
      <c r="CF251" s="472"/>
      <c r="CG251" s="472"/>
      <c r="CH251" s="472"/>
      <c r="CI251" s="472"/>
      <c r="CJ251" s="472"/>
      <c r="CK251" s="472"/>
      <c r="CL251" s="472"/>
      <c r="CM251" s="472"/>
      <c r="CN251" s="472"/>
      <c r="CO251" s="472"/>
      <c r="CP251" s="472"/>
      <c r="CQ251" s="472"/>
      <c r="CR251" s="472"/>
      <c r="CS251" s="472"/>
      <c r="CT251" s="472"/>
      <c r="CU251" s="472"/>
      <c r="CV251" s="472"/>
      <c r="CW251" s="472"/>
      <c r="CX251" s="472"/>
      <c r="CY251" s="472"/>
      <c r="CZ251" s="472"/>
      <c r="DA251" s="472"/>
      <c r="DB251" s="472"/>
      <c r="DC251" s="472"/>
      <c r="DD251" s="472"/>
      <c r="DE251" s="472"/>
      <c r="DF251" s="472"/>
      <c r="DG251" s="472"/>
      <c r="DH251" s="472"/>
      <c r="DI251" s="472"/>
      <c r="DJ251" s="472"/>
      <c r="DK251" s="472"/>
      <c r="DL251" s="472"/>
      <c r="DM251" s="472"/>
      <c r="DN251" s="472"/>
      <c r="DO251" s="472"/>
      <c r="DP251" s="472"/>
      <c r="DQ251" s="472"/>
      <c r="DR251" s="472"/>
      <c r="DS251" s="472"/>
      <c r="DT251" s="472"/>
      <c r="DU251" s="472"/>
      <c r="DV251" s="472"/>
      <c r="DW251" s="472"/>
      <c r="DX251" s="472"/>
      <c r="DY251" s="472"/>
      <c r="DZ251" s="472"/>
      <c r="EA251" s="472"/>
      <c r="EB251" s="472"/>
      <c r="EC251" s="472"/>
      <c r="ED251" s="472"/>
      <c r="EE251" s="472"/>
      <c r="EF251" s="472"/>
      <c r="EG251" s="472"/>
      <c r="EH251" s="472"/>
      <c r="EI251" s="472"/>
      <c r="EJ251" s="472"/>
      <c r="EK251" s="472"/>
      <c r="EL251" s="472"/>
      <c r="EM251" s="472"/>
      <c r="EN251" s="472"/>
      <c r="EO251" s="472"/>
      <c r="EP251" s="472"/>
      <c r="EQ251" s="472"/>
      <c r="ER251" s="472"/>
      <c r="ES251" s="472"/>
      <c r="ET251" s="472"/>
      <c r="EU251" s="472"/>
      <c r="EV251" s="472"/>
      <c r="EW251" s="472"/>
      <c r="EX251" s="472"/>
      <c r="EY251" s="472"/>
      <c r="EZ251" s="472"/>
      <c r="FA251" s="472"/>
      <c r="FB251" s="472"/>
      <c r="FC251" s="472"/>
      <c r="FD251" s="472"/>
      <c r="FE251" s="472"/>
      <c r="FF251" s="472"/>
      <c r="FG251" s="472"/>
      <c r="FH251" s="472"/>
      <c r="FI251" s="472"/>
      <c r="FJ251" s="472"/>
      <c r="FK251" s="472"/>
      <c r="FL251" s="472"/>
      <c r="FM251" s="472"/>
      <c r="FN251" s="472"/>
      <c r="FO251" s="472"/>
      <c r="FP251" s="472"/>
      <c r="FQ251" s="472"/>
      <c r="FR251" s="472"/>
      <c r="FS251" s="472"/>
      <c r="FT251" s="472"/>
      <c r="FU251" s="472"/>
      <c r="FV251" s="472"/>
      <c r="FW251" s="472"/>
      <c r="FX251" s="472"/>
      <c r="FY251" s="472"/>
      <c r="FZ251" s="472"/>
      <c r="GA251" s="472"/>
      <c r="GB251" s="472"/>
      <c r="GC251" s="472"/>
      <c r="GD251" s="472"/>
      <c r="GE251" s="472"/>
      <c r="GF251" s="472"/>
      <c r="GG251" s="472"/>
      <c r="GH251" s="472"/>
      <c r="GI251" s="472"/>
      <c r="GJ251" s="472"/>
      <c r="GK251" s="472"/>
      <c r="GL251" s="472"/>
      <c r="GM251" s="472"/>
      <c r="GN251" s="472"/>
      <c r="GO251" s="472"/>
      <c r="GP251" s="472"/>
      <c r="GQ251" s="472"/>
      <c r="GR251" s="472"/>
      <c r="GS251" s="472"/>
      <c r="GT251" s="472"/>
      <c r="GU251" s="472"/>
      <c r="GV251" s="472"/>
      <c r="GW251" s="472"/>
      <c r="GX251" s="472"/>
      <c r="GY251" s="472"/>
      <c r="GZ251" s="472"/>
      <c r="HA251" s="472"/>
      <c r="HB251" s="472"/>
      <c r="HC251" s="472"/>
      <c r="HD251" s="472"/>
      <c r="HE251" s="472"/>
      <c r="HF251" s="472"/>
      <c r="HG251" s="472"/>
      <c r="HH251" s="472"/>
      <c r="HI251" s="472"/>
      <c r="HJ251" s="472"/>
      <c r="HK251" s="472"/>
      <c r="HL251" s="472"/>
      <c r="HM251" s="472"/>
      <c r="HN251" s="472"/>
      <c r="HO251" s="472"/>
      <c r="HP251" s="472"/>
      <c r="HQ251" s="472"/>
      <c r="HR251" s="472"/>
      <c r="HS251" s="472"/>
      <c r="HT251" s="472"/>
      <c r="HU251" s="472"/>
      <c r="HV251" s="472"/>
      <c r="HW251" s="472"/>
      <c r="HX251" s="472"/>
      <c r="HY251" s="472"/>
      <c r="HZ251" s="472"/>
      <c r="IA251" s="472"/>
      <c r="IB251" s="472"/>
      <c r="IC251" s="472"/>
      <c r="ID251" s="472"/>
    </row>
    <row r="252" spans="1:238" ht="62.4" x14ac:dyDescent="0.3">
      <c r="A252" s="296" t="s">
        <v>1518</v>
      </c>
      <c r="B252" s="612">
        <v>2</v>
      </c>
      <c r="C252" s="612">
        <v>619</v>
      </c>
      <c r="D252" s="613">
        <v>5206</v>
      </c>
      <c r="E252" s="294">
        <f t="shared" si="57"/>
        <v>17518</v>
      </c>
      <c r="F252" s="294">
        <v>0</v>
      </c>
      <c r="G252" s="294">
        <v>0</v>
      </c>
      <c r="H252" s="294">
        <v>0</v>
      </c>
      <c r="I252" s="294">
        <v>0</v>
      </c>
      <c r="J252" s="294">
        <v>0</v>
      </c>
      <c r="K252" s="294">
        <v>17518</v>
      </c>
      <c r="L252" s="294">
        <v>0</v>
      </c>
      <c r="M252" s="294">
        <v>0</v>
      </c>
      <c r="N252" s="472"/>
      <c r="O252" s="472"/>
      <c r="P252" s="472"/>
      <c r="Q252" s="472"/>
      <c r="R252" s="472"/>
      <c r="S252" s="472"/>
      <c r="T252" s="472"/>
      <c r="U252" s="472"/>
      <c r="V252" s="472"/>
      <c r="W252" s="472"/>
      <c r="X252" s="472"/>
      <c r="Y252" s="472"/>
      <c r="Z252" s="472"/>
      <c r="AA252" s="472"/>
      <c r="AB252" s="472"/>
      <c r="AC252" s="472"/>
      <c r="AD252" s="472"/>
      <c r="AE252" s="472"/>
      <c r="AF252" s="472"/>
      <c r="AG252" s="472"/>
      <c r="AH252" s="472"/>
      <c r="AI252" s="472"/>
      <c r="AJ252" s="472"/>
      <c r="AK252" s="472"/>
      <c r="AL252" s="472"/>
      <c r="AM252" s="472"/>
      <c r="AN252" s="472"/>
      <c r="AO252" s="472"/>
      <c r="AP252" s="472"/>
      <c r="AQ252" s="472"/>
      <c r="AR252" s="472"/>
      <c r="AS252" s="472"/>
      <c r="AT252" s="472"/>
      <c r="AU252" s="472"/>
      <c r="AV252" s="472"/>
      <c r="AW252" s="472"/>
      <c r="AX252" s="472"/>
      <c r="AY252" s="472"/>
      <c r="AZ252" s="472"/>
      <c r="BA252" s="472"/>
      <c r="BB252" s="472"/>
      <c r="BC252" s="472"/>
      <c r="BD252" s="472"/>
      <c r="BE252" s="472"/>
      <c r="BF252" s="472"/>
      <c r="BG252" s="472"/>
      <c r="BH252" s="472"/>
      <c r="BI252" s="472"/>
      <c r="BJ252" s="472"/>
      <c r="BK252" s="472"/>
      <c r="BL252" s="472"/>
      <c r="BM252" s="472"/>
      <c r="BN252" s="472"/>
      <c r="BO252" s="472"/>
      <c r="BP252" s="472"/>
      <c r="BQ252" s="472"/>
      <c r="BR252" s="472"/>
      <c r="BS252" s="472"/>
      <c r="BT252" s="472"/>
      <c r="BU252" s="472"/>
      <c r="BV252" s="472"/>
      <c r="BW252" s="472"/>
      <c r="BX252" s="472"/>
      <c r="BY252" s="472"/>
      <c r="BZ252" s="472"/>
      <c r="CA252" s="472"/>
      <c r="CB252" s="472"/>
      <c r="CC252" s="472"/>
      <c r="CD252" s="472"/>
      <c r="CE252" s="472"/>
      <c r="CF252" s="472"/>
      <c r="CG252" s="472"/>
      <c r="CH252" s="472"/>
      <c r="CI252" s="472"/>
      <c r="CJ252" s="472"/>
      <c r="CK252" s="472"/>
      <c r="CL252" s="472"/>
      <c r="CM252" s="472"/>
      <c r="CN252" s="472"/>
      <c r="CO252" s="472"/>
      <c r="CP252" s="472"/>
      <c r="CQ252" s="472"/>
      <c r="CR252" s="472"/>
      <c r="CS252" s="472"/>
      <c r="CT252" s="472"/>
      <c r="CU252" s="472"/>
      <c r="CV252" s="472"/>
      <c r="CW252" s="472"/>
      <c r="CX252" s="472"/>
      <c r="CY252" s="472"/>
      <c r="CZ252" s="472"/>
      <c r="DA252" s="472"/>
      <c r="DB252" s="472"/>
      <c r="DC252" s="472"/>
      <c r="DD252" s="472"/>
      <c r="DE252" s="472"/>
      <c r="DF252" s="472"/>
      <c r="DG252" s="472"/>
      <c r="DH252" s="472"/>
      <c r="DI252" s="472"/>
      <c r="DJ252" s="472"/>
      <c r="DK252" s="472"/>
      <c r="DL252" s="472"/>
      <c r="DM252" s="472"/>
      <c r="DN252" s="472"/>
      <c r="DO252" s="472"/>
      <c r="DP252" s="472"/>
      <c r="DQ252" s="472"/>
      <c r="DR252" s="472"/>
      <c r="DS252" s="472"/>
      <c r="DT252" s="472"/>
      <c r="DU252" s="472"/>
      <c r="DV252" s="472"/>
      <c r="DW252" s="472"/>
      <c r="DX252" s="472"/>
      <c r="DY252" s="472"/>
      <c r="DZ252" s="472"/>
      <c r="EA252" s="472"/>
      <c r="EB252" s="472"/>
      <c r="EC252" s="472"/>
      <c r="ED252" s="472"/>
      <c r="EE252" s="472"/>
      <c r="EF252" s="472"/>
      <c r="EG252" s="472"/>
      <c r="EH252" s="472"/>
      <c r="EI252" s="472"/>
      <c r="EJ252" s="472"/>
      <c r="EK252" s="472"/>
      <c r="EL252" s="472"/>
      <c r="EM252" s="472"/>
      <c r="EN252" s="472"/>
      <c r="EO252" s="472"/>
      <c r="EP252" s="472"/>
      <c r="EQ252" s="472"/>
      <c r="ER252" s="472"/>
      <c r="ES252" s="472"/>
      <c r="ET252" s="472"/>
      <c r="EU252" s="472"/>
      <c r="EV252" s="472"/>
      <c r="EW252" s="472"/>
      <c r="EX252" s="472"/>
      <c r="EY252" s="472"/>
      <c r="EZ252" s="472"/>
      <c r="FA252" s="472"/>
      <c r="FB252" s="472"/>
      <c r="FC252" s="472"/>
      <c r="FD252" s="472"/>
      <c r="FE252" s="472"/>
      <c r="FF252" s="472"/>
      <c r="FG252" s="472"/>
      <c r="FH252" s="472"/>
      <c r="FI252" s="472"/>
      <c r="FJ252" s="472"/>
      <c r="FK252" s="472"/>
      <c r="FL252" s="472"/>
      <c r="FM252" s="472"/>
      <c r="FN252" s="472"/>
      <c r="FO252" s="472"/>
      <c r="FP252" s="472"/>
      <c r="FQ252" s="472"/>
      <c r="FR252" s="472"/>
      <c r="FS252" s="472"/>
      <c r="FT252" s="472"/>
      <c r="FU252" s="472"/>
      <c r="FV252" s="472"/>
      <c r="FW252" s="472"/>
      <c r="FX252" s="472"/>
      <c r="FY252" s="472"/>
      <c r="FZ252" s="472"/>
      <c r="GA252" s="472"/>
      <c r="GB252" s="472"/>
      <c r="GC252" s="472"/>
      <c r="GD252" s="472"/>
      <c r="GE252" s="472"/>
      <c r="GF252" s="472"/>
      <c r="GG252" s="472"/>
      <c r="GH252" s="472"/>
      <c r="GI252" s="472"/>
      <c r="GJ252" s="472"/>
      <c r="GK252" s="472"/>
      <c r="GL252" s="472"/>
      <c r="GM252" s="472"/>
      <c r="GN252" s="472"/>
      <c r="GO252" s="472"/>
      <c r="GP252" s="472"/>
      <c r="GQ252" s="472"/>
      <c r="GR252" s="472"/>
      <c r="GS252" s="472"/>
      <c r="GT252" s="472"/>
      <c r="GU252" s="472"/>
      <c r="GV252" s="472"/>
      <c r="GW252" s="472"/>
      <c r="GX252" s="472"/>
      <c r="GY252" s="472"/>
      <c r="GZ252" s="472"/>
      <c r="HA252" s="472"/>
      <c r="HB252" s="472"/>
      <c r="HC252" s="472"/>
      <c r="HD252" s="472"/>
      <c r="HE252" s="472"/>
      <c r="HF252" s="472"/>
      <c r="HG252" s="472"/>
      <c r="HH252" s="472"/>
      <c r="HI252" s="472"/>
      <c r="HJ252" s="472"/>
      <c r="HK252" s="472"/>
      <c r="HL252" s="472"/>
      <c r="HM252" s="472"/>
      <c r="HN252" s="472"/>
      <c r="HO252" s="472"/>
      <c r="HP252" s="472"/>
      <c r="HQ252" s="472"/>
      <c r="HR252" s="472"/>
      <c r="HS252" s="472"/>
      <c r="HT252" s="472"/>
      <c r="HU252" s="472"/>
      <c r="HV252" s="472"/>
      <c r="HW252" s="472"/>
      <c r="HX252" s="472"/>
      <c r="HY252" s="472"/>
      <c r="HZ252" s="472"/>
      <c r="IA252" s="472"/>
      <c r="IB252" s="472"/>
      <c r="IC252" s="472"/>
      <c r="ID252" s="472"/>
    </row>
    <row r="253" spans="1:238" ht="31.2" x14ac:dyDescent="0.3">
      <c r="A253" s="296" t="s">
        <v>1235</v>
      </c>
      <c r="B253" s="612">
        <v>2</v>
      </c>
      <c r="C253" s="612">
        <v>619</v>
      </c>
      <c r="D253" s="613">
        <v>5206</v>
      </c>
      <c r="E253" s="294">
        <f t="shared" si="57"/>
        <v>62829</v>
      </c>
      <c r="F253" s="294">
        <v>0</v>
      </c>
      <c r="G253" s="294">
        <v>0</v>
      </c>
      <c r="H253" s="294">
        <v>16078</v>
      </c>
      <c r="I253" s="294">
        <v>0</v>
      </c>
      <c r="J253" s="294">
        <v>0</v>
      </c>
      <c r="K253" s="294">
        <v>46751</v>
      </c>
      <c r="L253" s="294">
        <v>0</v>
      </c>
      <c r="M253" s="294">
        <v>0</v>
      </c>
      <c r="N253" s="472"/>
      <c r="O253" s="472"/>
      <c r="P253" s="472"/>
      <c r="Q253" s="472"/>
      <c r="R253" s="472"/>
      <c r="S253" s="472"/>
      <c r="T253" s="472"/>
      <c r="U253" s="472"/>
      <c r="V253" s="472"/>
      <c r="W253" s="472"/>
      <c r="X253" s="472"/>
      <c r="Y253" s="472"/>
      <c r="Z253" s="472"/>
      <c r="AA253" s="472"/>
      <c r="AB253" s="472"/>
      <c r="AC253" s="472"/>
      <c r="AD253" s="472"/>
      <c r="AE253" s="472"/>
      <c r="AF253" s="472"/>
      <c r="AG253" s="472"/>
      <c r="AH253" s="472"/>
      <c r="AI253" s="472"/>
      <c r="AJ253" s="472"/>
      <c r="AK253" s="472"/>
      <c r="AL253" s="472"/>
      <c r="AM253" s="472"/>
      <c r="AN253" s="472"/>
      <c r="AO253" s="472"/>
      <c r="AP253" s="472"/>
      <c r="AQ253" s="472"/>
      <c r="AR253" s="472"/>
      <c r="AS253" s="472"/>
      <c r="AT253" s="472"/>
      <c r="AU253" s="472"/>
      <c r="AV253" s="472"/>
      <c r="AW253" s="472"/>
      <c r="AX253" s="472"/>
      <c r="AY253" s="472"/>
      <c r="AZ253" s="472"/>
      <c r="BA253" s="472"/>
      <c r="BB253" s="472"/>
      <c r="BC253" s="472"/>
      <c r="BD253" s="472"/>
      <c r="BE253" s="472"/>
      <c r="BF253" s="472"/>
      <c r="BG253" s="472"/>
      <c r="BH253" s="472"/>
      <c r="BI253" s="472"/>
      <c r="BJ253" s="472"/>
      <c r="BK253" s="472"/>
      <c r="BL253" s="472"/>
      <c r="BM253" s="472"/>
      <c r="BN253" s="472"/>
      <c r="BO253" s="472"/>
      <c r="BP253" s="472"/>
      <c r="BQ253" s="472"/>
      <c r="BR253" s="472"/>
      <c r="BS253" s="472"/>
      <c r="BT253" s="472"/>
      <c r="BU253" s="472"/>
      <c r="BV253" s="472"/>
      <c r="BW253" s="472"/>
      <c r="BX253" s="472"/>
      <c r="BY253" s="472"/>
      <c r="BZ253" s="472"/>
      <c r="CA253" s="472"/>
      <c r="CB253" s="472"/>
      <c r="CC253" s="472"/>
      <c r="CD253" s="472"/>
      <c r="CE253" s="472"/>
      <c r="CF253" s="472"/>
      <c r="CG253" s="472"/>
      <c r="CH253" s="472"/>
      <c r="CI253" s="472"/>
      <c r="CJ253" s="472"/>
      <c r="CK253" s="472"/>
      <c r="CL253" s="472"/>
      <c r="CM253" s="472"/>
      <c r="CN253" s="472"/>
      <c r="CO253" s="472"/>
      <c r="CP253" s="472"/>
      <c r="CQ253" s="472"/>
      <c r="CR253" s="472"/>
      <c r="CS253" s="472"/>
      <c r="CT253" s="472"/>
      <c r="CU253" s="472"/>
      <c r="CV253" s="472"/>
      <c r="CW253" s="472"/>
      <c r="CX253" s="472"/>
      <c r="CY253" s="472"/>
      <c r="CZ253" s="472"/>
      <c r="DA253" s="472"/>
      <c r="DB253" s="472"/>
      <c r="DC253" s="472"/>
      <c r="DD253" s="472"/>
      <c r="DE253" s="472"/>
      <c r="DF253" s="472"/>
      <c r="DG253" s="472"/>
      <c r="DH253" s="472"/>
      <c r="DI253" s="472"/>
      <c r="DJ253" s="472"/>
      <c r="DK253" s="472"/>
      <c r="DL253" s="472"/>
      <c r="DM253" s="472"/>
      <c r="DN253" s="472"/>
      <c r="DO253" s="472"/>
      <c r="DP253" s="472"/>
      <c r="DQ253" s="472"/>
      <c r="DR253" s="472"/>
      <c r="DS253" s="472"/>
      <c r="DT253" s="472"/>
      <c r="DU253" s="472"/>
      <c r="DV253" s="472"/>
      <c r="DW253" s="472"/>
      <c r="DX253" s="472"/>
      <c r="DY253" s="472"/>
      <c r="DZ253" s="472"/>
      <c r="EA253" s="472"/>
      <c r="EB253" s="472"/>
      <c r="EC253" s="472"/>
      <c r="ED253" s="472"/>
      <c r="EE253" s="472"/>
      <c r="EF253" s="472"/>
      <c r="EG253" s="472"/>
      <c r="EH253" s="472"/>
      <c r="EI253" s="472"/>
      <c r="EJ253" s="472"/>
      <c r="EK253" s="472"/>
      <c r="EL253" s="472"/>
      <c r="EM253" s="472"/>
      <c r="EN253" s="472"/>
      <c r="EO253" s="472"/>
      <c r="EP253" s="472"/>
      <c r="EQ253" s="472"/>
      <c r="ER253" s="472"/>
      <c r="ES253" s="472"/>
      <c r="ET253" s="472"/>
      <c r="EU253" s="472"/>
      <c r="EV253" s="472"/>
      <c r="EW253" s="472"/>
      <c r="EX253" s="472"/>
      <c r="EY253" s="472"/>
      <c r="EZ253" s="472"/>
      <c r="FA253" s="472"/>
      <c r="FB253" s="472"/>
      <c r="FC253" s="472"/>
      <c r="FD253" s="472"/>
      <c r="FE253" s="472"/>
      <c r="FF253" s="472"/>
      <c r="FG253" s="472"/>
      <c r="FH253" s="472"/>
      <c r="FI253" s="472"/>
      <c r="FJ253" s="472"/>
      <c r="FK253" s="472"/>
      <c r="FL253" s="472"/>
      <c r="FM253" s="472"/>
      <c r="FN253" s="472"/>
      <c r="FO253" s="472"/>
      <c r="FP253" s="472"/>
      <c r="FQ253" s="472"/>
      <c r="FR253" s="472"/>
      <c r="FS253" s="472"/>
      <c r="FT253" s="472"/>
      <c r="FU253" s="472"/>
      <c r="FV253" s="472"/>
      <c r="FW253" s="472"/>
      <c r="FX253" s="472"/>
      <c r="FY253" s="472"/>
      <c r="FZ253" s="472"/>
      <c r="GA253" s="472"/>
      <c r="GB253" s="472"/>
      <c r="GC253" s="472"/>
      <c r="GD253" s="472"/>
      <c r="GE253" s="472"/>
      <c r="GF253" s="472"/>
      <c r="GG253" s="472"/>
      <c r="GH253" s="472"/>
      <c r="GI253" s="472"/>
      <c r="GJ253" s="472"/>
      <c r="GK253" s="472"/>
      <c r="GL253" s="472"/>
      <c r="GM253" s="472"/>
      <c r="GN253" s="472"/>
      <c r="GO253" s="472"/>
      <c r="GP253" s="472"/>
      <c r="GQ253" s="472"/>
      <c r="GR253" s="472"/>
      <c r="GS253" s="472"/>
      <c r="GT253" s="472"/>
      <c r="GU253" s="472"/>
      <c r="GV253" s="472"/>
      <c r="GW253" s="472"/>
      <c r="GX253" s="472"/>
      <c r="GY253" s="472"/>
      <c r="GZ253" s="472"/>
      <c r="HA253" s="472"/>
      <c r="HB253" s="472"/>
      <c r="HC253" s="472"/>
      <c r="HD253" s="472"/>
      <c r="HE253" s="472"/>
      <c r="HF253" s="472"/>
      <c r="HG253" s="472"/>
      <c r="HH253" s="472"/>
      <c r="HI253" s="472"/>
      <c r="HJ253" s="472"/>
      <c r="HK253" s="472"/>
      <c r="HL253" s="472"/>
      <c r="HM253" s="472"/>
      <c r="HN253" s="472"/>
      <c r="HO253" s="472"/>
      <c r="HP253" s="472"/>
      <c r="HQ253" s="472"/>
      <c r="HR253" s="472"/>
      <c r="HS253" s="472"/>
      <c r="HT253" s="472"/>
      <c r="HU253" s="472"/>
      <c r="HV253" s="472"/>
      <c r="HW253" s="472"/>
      <c r="HX253" s="472"/>
      <c r="HY253" s="472"/>
      <c r="HZ253" s="472"/>
      <c r="IA253" s="472"/>
      <c r="IB253" s="472"/>
      <c r="IC253" s="472"/>
      <c r="ID253" s="472"/>
    </row>
    <row r="254" spans="1:238" ht="31.2" x14ac:dyDescent="0.3">
      <c r="A254" s="296" t="s">
        <v>1519</v>
      </c>
      <c r="B254" s="612">
        <v>2</v>
      </c>
      <c r="C254" s="612">
        <v>623</v>
      </c>
      <c r="D254" s="613">
        <v>5206</v>
      </c>
      <c r="E254" s="294">
        <f t="shared" si="57"/>
        <v>21131</v>
      </c>
      <c r="F254" s="294">
        <v>0</v>
      </c>
      <c r="G254" s="294">
        <v>0</v>
      </c>
      <c r="H254" s="294">
        <v>21131</v>
      </c>
      <c r="I254" s="294">
        <v>0</v>
      </c>
      <c r="J254" s="294">
        <v>0</v>
      </c>
      <c r="K254" s="294">
        <v>0</v>
      </c>
      <c r="L254" s="294">
        <v>0</v>
      </c>
      <c r="M254" s="294">
        <v>0</v>
      </c>
      <c r="N254" s="472"/>
      <c r="O254" s="472"/>
      <c r="P254" s="472"/>
      <c r="Q254" s="472"/>
      <c r="R254" s="472"/>
      <c r="S254" s="472"/>
      <c r="T254" s="472"/>
      <c r="U254" s="472"/>
      <c r="V254" s="472"/>
      <c r="W254" s="472"/>
      <c r="X254" s="472"/>
      <c r="Y254" s="472"/>
      <c r="Z254" s="472"/>
      <c r="AA254" s="472"/>
      <c r="AB254" s="472"/>
      <c r="AC254" s="472"/>
      <c r="AD254" s="472"/>
      <c r="AE254" s="472"/>
      <c r="AF254" s="472"/>
      <c r="AG254" s="472"/>
      <c r="AH254" s="472"/>
      <c r="AI254" s="472"/>
      <c r="AJ254" s="472"/>
      <c r="AK254" s="472"/>
      <c r="AL254" s="472"/>
      <c r="AM254" s="472"/>
      <c r="AN254" s="472"/>
      <c r="AO254" s="472"/>
      <c r="AP254" s="472"/>
      <c r="AQ254" s="472"/>
      <c r="AR254" s="472"/>
      <c r="AS254" s="472"/>
      <c r="AT254" s="472"/>
      <c r="AU254" s="472"/>
      <c r="AV254" s="472"/>
      <c r="AW254" s="472"/>
      <c r="AX254" s="472"/>
      <c r="AY254" s="472"/>
      <c r="AZ254" s="472"/>
      <c r="BA254" s="472"/>
      <c r="BB254" s="472"/>
      <c r="BC254" s="472"/>
      <c r="BD254" s="472"/>
      <c r="BE254" s="472"/>
      <c r="BF254" s="472"/>
      <c r="BG254" s="472"/>
      <c r="BH254" s="472"/>
      <c r="BI254" s="472"/>
      <c r="BJ254" s="472"/>
      <c r="BK254" s="472"/>
      <c r="BL254" s="472"/>
      <c r="BM254" s="472"/>
      <c r="BN254" s="472"/>
      <c r="BO254" s="472"/>
      <c r="BP254" s="472"/>
      <c r="BQ254" s="472"/>
      <c r="BR254" s="472"/>
      <c r="BS254" s="472"/>
      <c r="BT254" s="472"/>
      <c r="BU254" s="472"/>
      <c r="BV254" s="472"/>
      <c r="BW254" s="472"/>
      <c r="BX254" s="472"/>
      <c r="BY254" s="472"/>
      <c r="BZ254" s="472"/>
      <c r="CA254" s="472"/>
      <c r="CB254" s="472"/>
      <c r="CC254" s="472"/>
      <c r="CD254" s="472"/>
      <c r="CE254" s="472"/>
      <c r="CF254" s="472"/>
      <c r="CG254" s="472"/>
      <c r="CH254" s="472"/>
      <c r="CI254" s="472"/>
      <c r="CJ254" s="472"/>
      <c r="CK254" s="472"/>
      <c r="CL254" s="472"/>
      <c r="CM254" s="472"/>
      <c r="CN254" s="472"/>
      <c r="CO254" s="472"/>
      <c r="CP254" s="472"/>
      <c r="CQ254" s="472"/>
      <c r="CR254" s="472"/>
      <c r="CS254" s="472"/>
      <c r="CT254" s="472"/>
      <c r="CU254" s="472"/>
      <c r="CV254" s="472"/>
      <c r="CW254" s="472"/>
      <c r="CX254" s="472"/>
      <c r="CY254" s="472"/>
      <c r="CZ254" s="472"/>
      <c r="DA254" s="472"/>
      <c r="DB254" s="472"/>
      <c r="DC254" s="472"/>
      <c r="DD254" s="472"/>
      <c r="DE254" s="472"/>
      <c r="DF254" s="472"/>
      <c r="DG254" s="472"/>
      <c r="DH254" s="472"/>
      <c r="DI254" s="472"/>
      <c r="DJ254" s="472"/>
      <c r="DK254" s="472"/>
      <c r="DL254" s="472"/>
      <c r="DM254" s="472"/>
      <c r="DN254" s="472"/>
      <c r="DO254" s="472"/>
      <c r="DP254" s="472"/>
      <c r="DQ254" s="472"/>
      <c r="DR254" s="472"/>
      <c r="DS254" s="472"/>
      <c r="DT254" s="472"/>
      <c r="DU254" s="472"/>
      <c r="DV254" s="472"/>
      <c r="DW254" s="472"/>
      <c r="DX254" s="472"/>
      <c r="DY254" s="472"/>
      <c r="DZ254" s="472"/>
      <c r="EA254" s="472"/>
      <c r="EB254" s="472"/>
      <c r="EC254" s="472"/>
      <c r="ED254" s="472"/>
      <c r="EE254" s="472"/>
      <c r="EF254" s="472"/>
      <c r="EG254" s="472"/>
      <c r="EH254" s="472"/>
      <c r="EI254" s="472"/>
      <c r="EJ254" s="472"/>
      <c r="EK254" s="472"/>
      <c r="EL254" s="472"/>
      <c r="EM254" s="472"/>
      <c r="EN254" s="472"/>
      <c r="EO254" s="472"/>
      <c r="EP254" s="472"/>
      <c r="EQ254" s="472"/>
      <c r="ER254" s="472"/>
      <c r="ES254" s="472"/>
      <c r="ET254" s="472"/>
      <c r="EU254" s="472"/>
      <c r="EV254" s="472"/>
      <c r="EW254" s="472"/>
      <c r="EX254" s="472"/>
      <c r="EY254" s="472"/>
      <c r="EZ254" s="472"/>
      <c r="FA254" s="472"/>
      <c r="FB254" s="472"/>
      <c r="FC254" s="472"/>
      <c r="FD254" s="472"/>
      <c r="FE254" s="472"/>
      <c r="FF254" s="472"/>
      <c r="FG254" s="472"/>
      <c r="FH254" s="472"/>
      <c r="FI254" s="472"/>
      <c r="FJ254" s="472"/>
      <c r="FK254" s="472"/>
      <c r="FL254" s="472"/>
      <c r="FM254" s="472"/>
      <c r="FN254" s="472"/>
      <c r="FO254" s="472"/>
      <c r="FP254" s="472"/>
      <c r="FQ254" s="472"/>
      <c r="FR254" s="472"/>
      <c r="FS254" s="472"/>
      <c r="FT254" s="472"/>
      <c r="FU254" s="472"/>
      <c r="FV254" s="472"/>
      <c r="FW254" s="472"/>
      <c r="FX254" s="472"/>
      <c r="FY254" s="472"/>
      <c r="FZ254" s="472"/>
      <c r="GA254" s="472"/>
      <c r="GB254" s="472"/>
      <c r="GC254" s="472"/>
      <c r="GD254" s="472"/>
      <c r="GE254" s="472"/>
      <c r="GF254" s="472"/>
      <c r="GG254" s="472"/>
      <c r="GH254" s="472"/>
      <c r="GI254" s="472"/>
      <c r="GJ254" s="472"/>
      <c r="GK254" s="472"/>
      <c r="GL254" s="472"/>
      <c r="GM254" s="472"/>
      <c r="GN254" s="472"/>
      <c r="GO254" s="472"/>
      <c r="GP254" s="472"/>
      <c r="GQ254" s="472"/>
      <c r="GR254" s="472"/>
      <c r="GS254" s="472"/>
      <c r="GT254" s="472"/>
      <c r="GU254" s="472"/>
      <c r="GV254" s="472"/>
      <c r="GW254" s="472"/>
      <c r="GX254" s="472"/>
      <c r="GY254" s="472"/>
      <c r="GZ254" s="472"/>
      <c r="HA254" s="472"/>
      <c r="HB254" s="472"/>
      <c r="HC254" s="472"/>
      <c r="HD254" s="472"/>
      <c r="HE254" s="472"/>
      <c r="HF254" s="472"/>
      <c r="HG254" s="472"/>
      <c r="HH254" s="472"/>
      <c r="HI254" s="472"/>
      <c r="HJ254" s="472"/>
      <c r="HK254" s="472"/>
      <c r="HL254" s="472"/>
      <c r="HM254" s="472"/>
      <c r="HN254" s="472"/>
      <c r="HO254" s="472"/>
      <c r="HP254" s="472"/>
      <c r="HQ254" s="472"/>
      <c r="HR254" s="472"/>
      <c r="HS254" s="472"/>
      <c r="HT254" s="472"/>
      <c r="HU254" s="472"/>
      <c r="HV254" s="472"/>
      <c r="HW254" s="472"/>
      <c r="HX254" s="472"/>
      <c r="HY254" s="472"/>
      <c r="HZ254" s="472"/>
      <c r="IA254" s="472"/>
      <c r="IB254" s="472"/>
      <c r="IC254" s="472"/>
      <c r="ID254" s="472"/>
    </row>
    <row r="255" spans="1:238" x14ac:dyDescent="0.3">
      <c r="A255" s="296" t="s">
        <v>1520</v>
      </c>
      <c r="B255" s="612">
        <v>2</v>
      </c>
      <c r="C255" s="612">
        <v>619</v>
      </c>
      <c r="D255" s="612">
        <v>5206</v>
      </c>
      <c r="E255" s="294">
        <f t="shared" si="57"/>
        <v>30295</v>
      </c>
      <c r="F255" s="294">
        <v>0</v>
      </c>
      <c r="G255" s="294">
        <v>0</v>
      </c>
      <c r="H255" s="294">
        <v>30295</v>
      </c>
      <c r="I255" s="294">
        <v>0</v>
      </c>
      <c r="J255" s="294">
        <v>0</v>
      </c>
      <c r="K255" s="294">
        <v>0</v>
      </c>
      <c r="L255" s="294">
        <v>0</v>
      </c>
      <c r="M255" s="294">
        <v>0</v>
      </c>
      <c r="N255" s="472"/>
      <c r="O255" s="472"/>
      <c r="P255" s="472"/>
      <c r="Q255" s="472"/>
      <c r="R255" s="472"/>
      <c r="S255" s="472"/>
      <c r="T255" s="472"/>
      <c r="U255" s="472"/>
      <c r="V255" s="472"/>
      <c r="W255" s="472"/>
      <c r="X255" s="472"/>
      <c r="Y255" s="472"/>
      <c r="Z255" s="472"/>
      <c r="AA255" s="472"/>
      <c r="AB255" s="472"/>
      <c r="AC255" s="472"/>
      <c r="AD255" s="472"/>
      <c r="AE255" s="472"/>
      <c r="AF255" s="472"/>
      <c r="AG255" s="472"/>
      <c r="AH255" s="472"/>
      <c r="AI255" s="472"/>
      <c r="AJ255" s="472"/>
      <c r="AK255" s="472"/>
      <c r="AL255" s="472"/>
      <c r="AM255" s="472"/>
      <c r="AN255" s="472"/>
      <c r="AO255" s="472"/>
      <c r="AP255" s="472"/>
      <c r="AQ255" s="472"/>
      <c r="AR255" s="472"/>
      <c r="AS255" s="472"/>
      <c r="AT255" s="472"/>
      <c r="AU255" s="472"/>
      <c r="AV255" s="472"/>
      <c r="AW255" s="472"/>
      <c r="AX255" s="472"/>
      <c r="AY255" s="472"/>
      <c r="AZ255" s="472"/>
      <c r="BA255" s="472"/>
      <c r="BB255" s="472"/>
      <c r="BC255" s="472"/>
      <c r="BD255" s="472"/>
      <c r="BE255" s="472"/>
      <c r="BF255" s="472"/>
      <c r="BG255" s="472"/>
      <c r="BH255" s="472"/>
      <c r="BI255" s="472"/>
      <c r="BJ255" s="472"/>
      <c r="BK255" s="472"/>
      <c r="BL255" s="472"/>
      <c r="BM255" s="472"/>
      <c r="BN255" s="472"/>
      <c r="BO255" s="472"/>
      <c r="BP255" s="472"/>
      <c r="BQ255" s="472"/>
      <c r="BR255" s="472"/>
      <c r="BS255" s="472"/>
      <c r="BT255" s="472"/>
      <c r="BU255" s="472"/>
      <c r="BV255" s="472"/>
      <c r="BW255" s="472"/>
      <c r="BX255" s="472"/>
      <c r="BY255" s="472"/>
      <c r="BZ255" s="472"/>
      <c r="CA255" s="472"/>
      <c r="CB255" s="472"/>
      <c r="CC255" s="472"/>
      <c r="CD255" s="472"/>
      <c r="CE255" s="472"/>
      <c r="CF255" s="472"/>
      <c r="CG255" s="472"/>
      <c r="CH255" s="472"/>
      <c r="CI255" s="472"/>
      <c r="CJ255" s="472"/>
      <c r="CK255" s="472"/>
      <c r="CL255" s="472"/>
      <c r="CM255" s="472"/>
      <c r="CN255" s="472"/>
      <c r="CO255" s="472"/>
      <c r="CP255" s="472"/>
      <c r="CQ255" s="472"/>
      <c r="CR255" s="472"/>
      <c r="CS255" s="472"/>
      <c r="CT255" s="472"/>
      <c r="CU255" s="472"/>
      <c r="CV255" s="472"/>
      <c r="CW255" s="472"/>
      <c r="CX255" s="472"/>
      <c r="CY255" s="472"/>
      <c r="CZ255" s="472"/>
      <c r="DA255" s="472"/>
      <c r="DB255" s="472"/>
      <c r="DC255" s="472"/>
      <c r="DD255" s="472"/>
      <c r="DE255" s="472"/>
      <c r="DF255" s="472"/>
      <c r="DG255" s="472"/>
      <c r="DH255" s="472"/>
      <c r="DI255" s="472"/>
      <c r="DJ255" s="472"/>
      <c r="DK255" s="472"/>
      <c r="DL255" s="472"/>
      <c r="DM255" s="472"/>
      <c r="DN255" s="472"/>
      <c r="DO255" s="472"/>
      <c r="DP255" s="472"/>
      <c r="DQ255" s="472"/>
      <c r="DR255" s="472"/>
      <c r="DS255" s="472"/>
      <c r="DT255" s="472"/>
      <c r="DU255" s="472"/>
      <c r="DV255" s="472"/>
      <c r="DW255" s="472"/>
      <c r="DX255" s="472"/>
      <c r="DY255" s="472"/>
      <c r="DZ255" s="472"/>
      <c r="EA255" s="472"/>
      <c r="EB255" s="472"/>
      <c r="EC255" s="472"/>
      <c r="ED255" s="472"/>
      <c r="EE255" s="472"/>
      <c r="EF255" s="472"/>
      <c r="EG255" s="472"/>
      <c r="EH255" s="472"/>
      <c r="EI255" s="472"/>
      <c r="EJ255" s="472"/>
      <c r="EK255" s="472"/>
      <c r="EL255" s="472"/>
      <c r="EM255" s="472"/>
      <c r="EN255" s="472"/>
      <c r="EO255" s="472"/>
      <c r="EP255" s="472"/>
      <c r="EQ255" s="472"/>
      <c r="ER255" s="472"/>
      <c r="ES255" s="472"/>
      <c r="ET255" s="472"/>
      <c r="EU255" s="472"/>
      <c r="EV255" s="472"/>
      <c r="EW255" s="472"/>
      <c r="EX255" s="472"/>
      <c r="EY255" s="472"/>
      <c r="EZ255" s="472"/>
      <c r="FA255" s="472"/>
      <c r="FB255" s="472"/>
      <c r="FC255" s="472"/>
      <c r="FD255" s="472"/>
      <c r="FE255" s="472"/>
      <c r="FF255" s="472"/>
      <c r="FG255" s="472"/>
      <c r="FH255" s="472"/>
      <c r="FI255" s="472"/>
      <c r="FJ255" s="472"/>
      <c r="FK255" s="472"/>
      <c r="FL255" s="472"/>
      <c r="FM255" s="472"/>
      <c r="FN255" s="472"/>
      <c r="FO255" s="472"/>
      <c r="FP255" s="472"/>
      <c r="FQ255" s="472"/>
      <c r="FR255" s="472"/>
      <c r="FS255" s="472"/>
      <c r="FT255" s="472"/>
      <c r="FU255" s="472"/>
      <c r="FV255" s="472"/>
      <c r="FW255" s="472"/>
      <c r="FX255" s="472"/>
      <c r="FY255" s="472"/>
      <c r="FZ255" s="472"/>
      <c r="GA255" s="472"/>
      <c r="GB255" s="472"/>
      <c r="GC255" s="472"/>
      <c r="GD255" s="472"/>
      <c r="GE255" s="472"/>
      <c r="GF255" s="472"/>
      <c r="GG255" s="472"/>
      <c r="GH255" s="472"/>
      <c r="GI255" s="472"/>
      <c r="GJ255" s="472"/>
      <c r="GK255" s="472"/>
      <c r="GL255" s="472"/>
      <c r="GM255" s="472"/>
      <c r="GN255" s="472"/>
      <c r="GO255" s="472"/>
      <c r="GP255" s="472"/>
      <c r="GQ255" s="472"/>
      <c r="GR255" s="472"/>
      <c r="GS255" s="472"/>
      <c r="GT255" s="472"/>
      <c r="GU255" s="472"/>
      <c r="GV255" s="472"/>
      <c r="GW255" s="472"/>
      <c r="GX255" s="472"/>
      <c r="GY255" s="472"/>
      <c r="GZ255" s="472"/>
      <c r="HA255" s="472"/>
      <c r="HB255" s="472"/>
      <c r="HC255" s="472"/>
      <c r="HD255" s="472"/>
      <c r="HE255" s="472"/>
      <c r="HF255" s="472"/>
      <c r="HG255" s="472"/>
      <c r="HH255" s="472"/>
      <c r="HI255" s="472"/>
      <c r="HJ255" s="472"/>
      <c r="HK255" s="472"/>
      <c r="HL255" s="472"/>
      <c r="HM255" s="472"/>
      <c r="HN255" s="472"/>
      <c r="HO255" s="472"/>
      <c r="HP255" s="472"/>
      <c r="HQ255" s="472"/>
      <c r="HR255" s="472"/>
      <c r="HS255" s="472"/>
      <c r="HT255" s="472"/>
      <c r="HU255" s="472"/>
      <c r="HV255" s="472"/>
      <c r="HW255" s="472"/>
      <c r="HX255" s="472"/>
      <c r="HY255" s="472"/>
      <c r="HZ255" s="472"/>
      <c r="IA255" s="472"/>
      <c r="IB255" s="472"/>
      <c r="IC255" s="472"/>
      <c r="ID255" s="472"/>
    </row>
    <row r="256" spans="1:238" ht="31.2" x14ac:dyDescent="0.3">
      <c r="A256" s="296" t="s">
        <v>1521</v>
      </c>
      <c r="B256" s="612">
        <v>2</v>
      </c>
      <c r="C256" s="612">
        <v>623</v>
      </c>
      <c r="D256" s="613">
        <v>5206</v>
      </c>
      <c r="E256" s="294">
        <f t="shared" si="57"/>
        <v>6312524</v>
      </c>
      <c r="F256" s="294">
        <v>0</v>
      </c>
      <c r="G256" s="294">
        <v>0</v>
      </c>
      <c r="H256" s="294">
        <v>0</v>
      </c>
      <c r="I256" s="294">
        <v>0</v>
      </c>
      <c r="J256" s="294">
        <v>0</v>
      </c>
      <c r="K256" s="294">
        <v>0</v>
      </c>
      <c r="L256" s="294">
        <v>0</v>
      </c>
      <c r="M256" s="294">
        <f>6276644+35880</f>
        <v>6312524</v>
      </c>
      <c r="N256" s="472"/>
      <c r="O256" s="472"/>
      <c r="P256" s="472"/>
      <c r="Q256" s="472"/>
      <c r="R256" s="472"/>
      <c r="S256" s="472"/>
      <c r="T256" s="472"/>
      <c r="U256" s="472"/>
      <c r="V256" s="472"/>
      <c r="W256" s="472"/>
      <c r="X256" s="472"/>
      <c r="Y256" s="472"/>
      <c r="Z256" s="472"/>
      <c r="AA256" s="472"/>
      <c r="AB256" s="472"/>
      <c r="AC256" s="472"/>
      <c r="AD256" s="472"/>
      <c r="AE256" s="472"/>
      <c r="AF256" s="472"/>
      <c r="AG256" s="472"/>
      <c r="AH256" s="472"/>
      <c r="AI256" s="472"/>
      <c r="AJ256" s="472"/>
      <c r="AK256" s="472"/>
      <c r="AL256" s="472"/>
      <c r="AM256" s="472"/>
      <c r="AN256" s="472"/>
      <c r="AO256" s="472"/>
      <c r="AP256" s="472"/>
      <c r="AQ256" s="472"/>
      <c r="AR256" s="472"/>
      <c r="AS256" s="472"/>
      <c r="AT256" s="472"/>
      <c r="AU256" s="472"/>
      <c r="AV256" s="472"/>
      <c r="AW256" s="472"/>
      <c r="AX256" s="472"/>
      <c r="AY256" s="472"/>
      <c r="AZ256" s="472"/>
      <c r="BA256" s="472"/>
      <c r="BB256" s="472"/>
      <c r="BC256" s="472"/>
      <c r="BD256" s="472"/>
      <c r="BE256" s="472"/>
      <c r="BF256" s="472"/>
      <c r="BG256" s="472"/>
      <c r="BH256" s="472"/>
      <c r="BI256" s="472"/>
      <c r="BJ256" s="472"/>
      <c r="BK256" s="472"/>
      <c r="BL256" s="472"/>
      <c r="BM256" s="472"/>
      <c r="BN256" s="472"/>
      <c r="BO256" s="472"/>
      <c r="BP256" s="472"/>
      <c r="BQ256" s="472"/>
      <c r="BR256" s="472"/>
      <c r="BS256" s="472"/>
      <c r="BT256" s="472"/>
      <c r="BU256" s="472"/>
      <c r="BV256" s="472"/>
      <c r="BW256" s="472"/>
      <c r="BX256" s="472"/>
      <c r="BY256" s="472"/>
      <c r="BZ256" s="472"/>
      <c r="CA256" s="472"/>
      <c r="CB256" s="472"/>
      <c r="CC256" s="472"/>
      <c r="CD256" s="472"/>
      <c r="CE256" s="472"/>
      <c r="CF256" s="472"/>
      <c r="CG256" s="472"/>
      <c r="CH256" s="472"/>
      <c r="CI256" s="472"/>
      <c r="CJ256" s="472"/>
      <c r="CK256" s="472"/>
      <c r="CL256" s="472"/>
      <c r="CM256" s="472"/>
      <c r="CN256" s="472"/>
      <c r="CO256" s="472"/>
      <c r="CP256" s="472"/>
      <c r="CQ256" s="472"/>
      <c r="CR256" s="472"/>
      <c r="CS256" s="472"/>
      <c r="CT256" s="472"/>
      <c r="CU256" s="472"/>
      <c r="CV256" s="472"/>
      <c r="CW256" s="472"/>
      <c r="CX256" s="472"/>
      <c r="CY256" s="472"/>
      <c r="CZ256" s="472"/>
      <c r="DA256" s="472"/>
      <c r="DB256" s="472"/>
      <c r="DC256" s="472"/>
      <c r="DD256" s="472"/>
      <c r="DE256" s="472"/>
      <c r="DF256" s="472"/>
      <c r="DG256" s="472"/>
      <c r="DH256" s="472"/>
      <c r="DI256" s="472"/>
      <c r="DJ256" s="472"/>
      <c r="DK256" s="472"/>
      <c r="DL256" s="472"/>
      <c r="DM256" s="472"/>
      <c r="DN256" s="472"/>
      <c r="DO256" s="472"/>
      <c r="DP256" s="472"/>
      <c r="DQ256" s="472"/>
      <c r="DR256" s="472"/>
      <c r="DS256" s="472"/>
      <c r="DT256" s="472"/>
      <c r="DU256" s="472"/>
      <c r="DV256" s="472"/>
      <c r="DW256" s="472"/>
      <c r="DX256" s="472"/>
      <c r="DY256" s="472"/>
      <c r="DZ256" s="472"/>
      <c r="EA256" s="472"/>
      <c r="EB256" s="472"/>
      <c r="EC256" s="472"/>
      <c r="ED256" s="472"/>
      <c r="EE256" s="472"/>
      <c r="EF256" s="472"/>
      <c r="EG256" s="472"/>
      <c r="EH256" s="472"/>
      <c r="EI256" s="472"/>
      <c r="EJ256" s="472"/>
      <c r="EK256" s="472"/>
      <c r="EL256" s="472"/>
      <c r="EM256" s="472"/>
      <c r="EN256" s="472"/>
      <c r="EO256" s="472"/>
      <c r="EP256" s="472"/>
      <c r="EQ256" s="472"/>
      <c r="ER256" s="472"/>
      <c r="ES256" s="472"/>
      <c r="ET256" s="472"/>
      <c r="EU256" s="472"/>
      <c r="EV256" s="472"/>
      <c r="EW256" s="472"/>
      <c r="EX256" s="472"/>
      <c r="EY256" s="472"/>
      <c r="EZ256" s="472"/>
      <c r="FA256" s="472"/>
      <c r="FB256" s="472"/>
      <c r="FC256" s="472"/>
      <c r="FD256" s="472"/>
      <c r="FE256" s="472"/>
      <c r="FF256" s="472"/>
      <c r="FG256" s="472"/>
      <c r="FH256" s="472"/>
      <c r="FI256" s="472"/>
      <c r="FJ256" s="472"/>
      <c r="FK256" s="472"/>
      <c r="FL256" s="472"/>
      <c r="FM256" s="472"/>
      <c r="FN256" s="472"/>
      <c r="FO256" s="472"/>
      <c r="FP256" s="472"/>
      <c r="FQ256" s="472"/>
      <c r="FR256" s="472"/>
      <c r="FS256" s="472"/>
      <c r="FT256" s="472"/>
      <c r="FU256" s="472"/>
      <c r="FV256" s="472"/>
      <c r="FW256" s="472"/>
      <c r="FX256" s="472"/>
      <c r="FY256" s="472"/>
      <c r="FZ256" s="472"/>
      <c r="GA256" s="472"/>
      <c r="GB256" s="472"/>
      <c r="GC256" s="472"/>
      <c r="GD256" s="472"/>
      <c r="GE256" s="472"/>
      <c r="GF256" s="472"/>
      <c r="GG256" s="472"/>
      <c r="GH256" s="472"/>
      <c r="GI256" s="472"/>
      <c r="GJ256" s="472"/>
      <c r="GK256" s="472"/>
      <c r="GL256" s="472"/>
      <c r="GM256" s="472"/>
      <c r="GN256" s="472"/>
      <c r="GO256" s="472"/>
      <c r="GP256" s="472"/>
      <c r="GQ256" s="472"/>
      <c r="GR256" s="472"/>
      <c r="GS256" s="472"/>
      <c r="GT256" s="472"/>
      <c r="GU256" s="472"/>
      <c r="GV256" s="472"/>
      <c r="GW256" s="472"/>
      <c r="GX256" s="472"/>
      <c r="GY256" s="472"/>
      <c r="GZ256" s="472"/>
      <c r="HA256" s="472"/>
      <c r="HB256" s="472"/>
      <c r="HC256" s="472"/>
      <c r="HD256" s="472"/>
      <c r="HE256" s="472"/>
      <c r="HF256" s="472"/>
      <c r="HG256" s="472"/>
      <c r="HH256" s="472"/>
      <c r="HI256" s="472"/>
      <c r="HJ256" s="472"/>
      <c r="HK256" s="472"/>
      <c r="HL256" s="472"/>
      <c r="HM256" s="472"/>
      <c r="HN256" s="472"/>
      <c r="HO256" s="472"/>
      <c r="HP256" s="472"/>
      <c r="HQ256" s="472"/>
      <c r="HR256" s="472"/>
      <c r="HS256" s="472"/>
      <c r="HT256" s="472"/>
      <c r="HU256" s="472"/>
      <c r="HV256" s="472"/>
      <c r="HW256" s="472"/>
      <c r="HX256" s="472"/>
      <c r="HY256" s="472"/>
      <c r="HZ256" s="472"/>
      <c r="IA256" s="472"/>
      <c r="IB256" s="472"/>
      <c r="IC256" s="472"/>
      <c r="ID256" s="472"/>
    </row>
    <row r="257" spans="1:238" ht="31.2" x14ac:dyDescent="0.3">
      <c r="A257" s="397" t="s">
        <v>1206</v>
      </c>
      <c r="B257" s="611"/>
      <c r="C257" s="611"/>
      <c r="D257" s="611"/>
      <c r="E257" s="291">
        <f t="shared" si="57"/>
        <v>390325</v>
      </c>
      <c r="F257" s="291">
        <f>SUM(F267,F279,F277,F258,F281)</f>
        <v>0</v>
      </c>
      <c r="G257" s="291">
        <f t="shared" ref="G257:M257" si="71">SUM(G267,G279,G277,G258,G281)</f>
        <v>0</v>
      </c>
      <c r="H257" s="291">
        <f t="shared" si="71"/>
        <v>120213</v>
      </c>
      <c r="I257" s="291">
        <f t="shared" si="71"/>
        <v>254745</v>
      </c>
      <c r="J257" s="291">
        <f t="shared" si="71"/>
        <v>7720</v>
      </c>
      <c r="K257" s="291">
        <f t="shared" si="71"/>
        <v>7647</v>
      </c>
      <c r="L257" s="291">
        <f t="shared" si="71"/>
        <v>0</v>
      </c>
      <c r="M257" s="291">
        <f t="shared" si="71"/>
        <v>0</v>
      </c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472"/>
      <c r="FQ257" s="472"/>
      <c r="FR257" s="472"/>
      <c r="FS257" s="472"/>
      <c r="FT257" s="472"/>
      <c r="FU257" s="472"/>
      <c r="FV257" s="472"/>
      <c r="FW257" s="472"/>
      <c r="FX257" s="472"/>
      <c r="FY257" s="472"/>
      <c r="FZ257" s="472"/>
      <c r="GA257" s="472"/>
      <c r="GB257" s="472"/>
      <c r="GC257" s="472"/>
      <c r="GD257" s="472"/>
      <c r="GE257" s="472"/>
      <c r="GF257" s="472"/>
      <c r="GG257" s="472"/>
      <c r="GH257" s="472"/>
      <c r="GI257" s="472"/>
      <c r="GJ257" s="472"/>
      <c r="GK257" s="472"/>
      <c r="GL257" s="472"/>
      <c r="GM257" s="472"/>
      <c r="GN257" s="472"/>
      <c r="GO257" s="472"/>
      <c r="GP257" s="472"/>
      <c r="GQ257" s="472"/>
      <c r="GR257" s="472"/>
      <c r="GS257" s="472"/>
      <c r="GT257" s="472"/>
      <c r="GU257" s="472"/>
      <c r="GV257" s="472"/>
      <c r="GW257" s="472"/>
      <c r="GX257" s="472"/>
      <c r="GY257" s="472"/>
      <c r="GZ257" s="472"/>
      <c r="HA257" s="472"/>
      <c r="HB257" s="472"/>
      <c r="HC257" s="472"/>
      <c r="HD257" s="472"/>
      <c r="HE257" s="472"/>
      <c r="HF257" s="472"/>
      <c r="HG257" s="472"/>
      <c r="HH257" s="472"/>
      <c r="HI257" s="472"/>
      <c r="HJ257" s="472"/>
      <c r="HK257" s="472"/>
      <c r="HL257" s="472"/>
      <c r="HM257" s="472"/>
      <c r="HN257" s="472"/>
      <c r="HO257" s="472"/>
      <c r="HP257" s="472"/>
      <c r="HQ257" s="472"/>
      <c r="HR257" s="472"/>
      <c r="HS257" s="472"/>
      <c r="HT257" s="472"/>
      <c r="HU257" s="472"/>
      <c r="HV257" s="472"/>
      <c r="HW257" s="472"/>
      <c r="HX257" s="472"/>
      <c r="HY257" s="472"/>
      <c r="HZ257" s="472"/>
      <c r="IA257" s="472"/>
      <c r="IB257" s="472"/>
      <c r="IC257" s="472"/>
      <c r="ID257" s="472"/>
    </row>
    <row r="258" spans="1:238" x14ac:dyDescent="0.3">
      <c r="A258" s="397" t="s">
        <v>1211</v>
      </c>
      <c r="B258" s="611"/>
      <c r="C258" s="611"/>
      <c r="D258" s="611"/>
      <c r="E258" s="291">
        <f t="shared" si="57"/>
        <v>31165</v>
      </c>
      <c r="F258" s="291">
        <f>SUM(F259:F266)</f>
        <v>0</v>
      </c>
      <c r="G258" s="291">
        <f t="shared" ref="G258:M258" si="72">SUM(G259:G266)</f>
        <v>0</v>
      </c>
      <c r="H258" s="291">
        <f t="shared" si="72"/>
        <v>26044</v>
      </c>
      <c r="I258" s="291">
        <f t="shared" si="72"/>
        <v>0</v>
      </c>
      <c r="J258" s="291">
        <f t="shared" si="72"/>
        <v>5121</v>
      </c>
      <c r="K258" s="291">
        <f t="shared" si="72"/>
        <v>0</v>
      </c>
      <c r="L258" s="291">
        <f t="shared" si="72"/>
        <v>0</v>
      </c>
      <c r="M258" s="291">
        <f t="shared" si="72"/>
        <v>0</v>
      </c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472"/>
      <c r="FQ258" s="472"/>
      <c r="FR258" s="472"/>
      <c r="FS258" s="472"/>
      <c r="FT258" s="472"/>
      <c r="FU258" s="472"/>
      <c r="FV258" s="472"/>
      <c r="FW258" s="472"/>
      <c r="FX258" s="472"/>
      <c r="FY258" s="472"/>
      <c r="FZ258" s="472"/>
      <c r="GA258" s="472"/>
      <c r="GB258" s="472"/>
      <c r="GC258" s="472"/>
      <c r="GD258" s="472"/>
      <c r="GE258" s="472"/>
      <c r="GF258" s="472"/>
      <c r="GG258" s="472"/>
      <c r="GH258" s="472"/>
      <c r="GI258" s="472"/>
      <c r="GJ258" s="472"/>
      <c r="GK258" s="472"/>
      <c r="GL258" s="472"/>
      <c r="GM258" s="472"/>
      <c r="GN258" s="472"/>
      <c r="GO258" s="472"/>
      <c r="GP258" s="472"/>
      <c r="GQ258" s="472"/>
      <c r="GR258" s="472"/>
      <c r="GS258" s="472"/>
      <c r="GT258" s="472"/>
      <c r="GU258" s="472"/>
      <c r="GV258" s="472"/>
      <c r="GW258" s="472"/>
      <c r="GX258" s="472"/>
      <c r="GY258" s="472"/>
      <c r="GZ258" s="472"/>
      <c r="HA258" s="472"/>
      <c r="HB258" s="472"/>
      <c r="HC258" s="472"/>
      <c r="HD258" s="472"/>
      <c r="HE258" s="472"/>
      <c r="HF258" s="472"/>
      <c r="HG258" s="472"/>
      <c r="HH258" s="472"/>
      <c r="HI258" s="472"/>
      <c r="HJ258" s="472"/>
      <c r="HK258" s="472"/>
      <c r="HL258" s="472"/>
      <c r="HM258" s="472"/>
      <c r="HN258" s="472"/>
      <c r="HO258" s="472"/>
      <c r="HP258" s="472"/>
      <c r="HQ258" s="472"/>
      <c r="HR258" s="472"/>
      <c r="HS258" s="472"/>
      <c r="HT258" s="472"/>
      <c r="HU258" s="472"/>
      <c r="HV258" s="472"/>
      <c r="HW258" s="472"/>
      <c r="HX258" s="472"/>
      <c r="HY258" s="472"/>
      <c r="HZ258" s="472"/>
      <c r="IA258" s="472"/>
      <c r="IB258" s="472"/>
      <c r="IC258" s="472"/>
      <c r="ID258" s="472"/>
    </row>
    <row r="259" spans="1:238" ht="30.75" customHeight="1" x14ac:dyDescent="0.3">
      <c r="A259" s="296" t="s">
        <v>1522</v>
      </c>
      <c r="B259" s="612">
        <v>2</v>
      </c>
      <c r="C259" s="612">
        <v>759</v>
      </c>
      <c r="D259" s="612">
        <v>5201</v>
      </c>
      <c r="E259" s="294">
        <f t="shared" si="57"/>
        <v>3269</v>
      </c>
      <c r="F259" s="294">
        <v>0</v>
      </c>
      <c r="G259" s="294">
        <v>0</v>
      </c>
      <c r="H259" s="294">
        <f>1640+1629</f>
        <v>3269</v>
      </c>
      <c r="I259" s="294">
        <v>0</v>
      </c>
      <c r="J259" s="294">
        <v>0</v>
      </c>
      <c r="K259" s="294">
        <v>0</v>
      </c>
      <c r="L259" s="294">
        <v>0</v>
      </c>
      <c r="M259" s="294">
        <v>0</v>
      </c>
      <c r="N259" s="472"/>
      <c r="O259" s="472"/>
      <c r="P259" s="472"/>
      <c r="Q259" s="472"/>
      <c r="R259" s="472"/>
      <c r="S259" s="472"/>
      <c r="T259" s="472"/>
      <c r="U259" s="472"/>
      <c r="V259" s="472"/>
      <c r="W259" s="472"/>
      <c r="X259" s="472"/>
      <c r="Y259" s="472"/>
      <c r="Z259" s="472"/>
      <c r="AA259" s="472"/>
      <c r="AB259" s="472"/>
      <c r="AC259" s="472"/>
      <c r="AD259" s="472"/>
      <c r="AE259" s="472"/>
      <c r="AF259" s="472"/>
      <c r="AG259" s="472"/>
      <c r="AH259" s="472"/>
      <c r="AI259" s="472"/>
      <c r="AJ259" s="472"/>
      <c r="AK259" s="472"/>
      <c r="AL259" s="472"/>
      <c r="AM259" s="472"/>
      <c r="AN259" s="472"/>
      <c r="AO259" s="472"/>
      <c r="AP259" s="472"/>
      <c r="AQ259" s="472"/>
      <c r="AR259" s="472"/>
      <c r="AS259" s="472"/>
      <c r="AT259" s="472"/>
      <c r="AU259" s="472"/>
      <c r="AV259" s="472"/>
      <c r="AW259" s="472"/>
      <c r="AX259" s="472"/>
      <c r="AY259" s="472"/>
      <c r="AZ259" s="472"/>
      <c r="BA259" s="472"/>
      <c r="BB259" s="472"/>
      <c r="BC259" s="472"/>
      <c r="BD259" s="472"/>
      <c r="BE259" s="472"/>
      <c r="BF259" s="472"/>
      <c r="BG259" s="472"/>
      <c r="BH259" s="472"/>
      <c r="BI259" s="472"/>
      <c r="BJ259" s="472"/>
      <c r="BK259" s="472"/>
      <c r="BL259" s="472"/>
      <c r="BM259" s="472"/>
      <c r="BN259" s="472"/>
      <c r="BO259" s="472"/>
      <c r="BP259" s="472"/>
      <c r="BQ259" s="472"/>
      <c r="BR259" s="472"/>
      <c r="BS259" s="472"/>
      <c r="BT259" s="472"/>
      <c r="BU259" s="472"/>
      <c r="BV259" s="472"/>
      <c r="BW259" s="472"/>
      <c r="BX259" s="472"/>
      <c r="BY259" s="472"/>
      <c r="BZ259" s="472"/>
      <c r="CA259" s="472"/>
      <c r="CB259" s="472"/>
      <c r="CC259" s="472"/>
      <c r="CD259" s="472"/>
      <c r="CE259" s="472"/>
      <c r="CF259" s="472"/>
      <c r="CG259" s="472"/>
      <c r="CH259" s="472"/>
      <c r="CI259" s="472"/>
      <c r="CJ259" s="472"/>
      <c r="CK259" s="472"/>
      <c r="CL259" s="472"/>
      <c r="CM259" s="472"/>
      <c r="CN259" s="472"/>
      <c r="CO259" s="472"/>
      <c r="CP259" s="472"/>
      <c r="CQ259" s="472"/>
      <c r="CR259" s="472"/>
      <c r="CS259" s="472"/>
      <c r="CT259" s="472"/>
      <c r="CU259" s="472"/>
      <c r="CV259" s="472"/>
      <c r="CW259" s="472"/>
      <c r="CX259" s="472"/>
      <c r="CY259" s="472"/>
      <c r="CZ259" s="472"/>
      <c r="DA259" s="472"/>
      <c r="DB259" s="472"/>
      <c r="DC259" s="472"/>
      <c r="DD259" s="472"/>
      <c r="DE259" s="472"/>
      <c r="DF259" s="472"/>
      <c r="DG259" s="472"/>
      <c r="DH259" s="472"/>
      <c r="DI259" s="472"/>
      <c r="DJ259" s="472"/>
      <c r="DK259" s="472"/>
      <c r="DL259" s="472"/>
      <c r="DM259" s="472"/>
      <c r="DN259" s="472"/>
      <c r="DO259" s="472"/>
      <c r="DP259" s="472"/>
      <c r="DQ259" s="472"/>
      <c r="DR259" s="472"/>
      <c r="DS259" s="472"/>
      <c r="DT259" s="472"/>
      <c r="DU259" s="472"/>
      <c r="DV259" s="472"/>
      <c r="DW259" s="472"/>
      <c r="DX259" s="472"/>
      <c r="DY259" s="472"/>
      <c r="DZ259" s="472"/>
      <c r="EA259" s="472"/>
      <c r="EB259" s="472"/>
      <c r="EC259" s="472"/>
      <c r="ED259" s="472"/>
      <c r="EE259" s="472"/>
      <c r="EF259" s="472"/>
      <c r="EG259" s="472"/>
      <c r="EH259" s="472"/>
      <c r="EI259" s="472"/>
      <c r="EJ259" s="472"/>
      <c r="EK259" s="472"/>
      <c r="EL259" s="472"/>
      <c r="EM259" s="472"/>
      <c r="EN259" s="472"/>
      <c r="EO259" s="472"/>
      <c r="EP259" s="472"/>
      <c r="EQ259" s="472"/>
      <c r="ER259" s="472"/>
      <c r="ES259" s="472"/>
      <c r="ET259" s="472"/>
      <c r="EU259" s="472"/>
      <c r="EV259" s="472"/>
      <c r="EW259" s="472"/>
      <c r="EX259" s="472"/>
      <c r="EY259" s="472"/>
      <c r="EZ259" s="472"/>
      <c r="FA259" s="472"/>
      <c r="FB259" s="472"/>
      <c r="FC259" s="472"/>
      <c r="FD259" s="472"/>
      <c r="FE259" s="472"/>
      <c r="FF259" s="472"/>
      <c r="FG259" s="472"/>
      <c r="FH259" s="472"/>
      <c r="FI259" s="472"/>
      <c r="FJ259" s="472"/>
      <c r="FK259" s="472"/>
      <c r="FL259" s="472"/>
      <c r="FM259" s="472"/>
      <c r="FN259" s="472"/>
      <c r="FO259" s="472"/>
      <c r="FP259" s="472"/>
      <c r="FQ259" s="472"/>
      <c r="FR259" s="472"/>
      <c r="FS259" s="472"/>
      <c r="FT259" s="472"/>
      <c r="FU259" s="472"/>
      <c r="FV259" s="472"/>
      <c r="FW259" s="472"/>
      <c r="FX259" s="472"/>
      <c r="FY259" s="472"/>
      <c r="FZ259" s="472"/>
      <c r="GA259" s="472"/>
      <c r="GB259" s="472"/>
      <c r="GC259" s="472"/>
      <c r="GD259" s="472"/>
      <c r="GE259" s="472"/>
      <c r="GF259" s="472"/>
      <c r="GG259" s="472"/>
      <c r="GH259" s="472"/>
      <c r="GI259" s="472"/>
      <c r="GJ259" s="472"/>
      <c r="GK259" s="472"/>
      <c r="GL259" s="472"/>
      <c r="GM259" s="472"/>
      <c r="GN259" s="472"/>
      <c r="GO259" s="472"/>
      <c r="GP259" s="472"/>
      <c r="GQ259" s="472"/>
      <c r="GR259" s="472"/>
      <c r="GS259" s="472"/>
      <c r="GT259" s="472"/>
      <c r="GU259" s="472"/>
      <c r="GV259" s="472"/>
      <c r="GW259" s="472"/>
      <c r="GX259" s="472"/>
      <c r="GY259" s="472"/>
      <c r="GZ259" s="472"/>
      <c r="HA259" s="472"/>
      <c r="HB259" s="472"/>
      <c r="HC259" s="472"/>
      <c r="HD259" s="472"/>
      <c r="HE259" s="472"/>
      <c r="HF259" s="472"/>
      <c r="HG259" s="472"/>
      <c r="HH259" s="472"/>
      <c r="HI259" s="472"/>
      <c r="HJ259" s="472"/>
      <c r="HK259" s="472"/>
      <c r="HL259" s="472"/>
      <c r="HM259" s="472"/>
      <c r="HN259" s="472"/>
      <c r="HO259" s="472"/>
      <c r="HP259" s="472"/>
      <c r="HQ259" s="472"/>
      <c r="HR259" s="472"/>
      <c r="HS259" s="472"/>
      <c r="HT259" s="472"/>
      <c r="HU259" s="472"/>
      <c r="HV259" s="472"/>
      <c r="HW259" s="472"/>
      <c r="HX259" s="472"/>
      <c r="HY259" s="472"/>
      <c r="HZ259" s="472"/>
      <c r="IA259" s="472"/>
      <c r="IB259" s="472"/>
      <c r="IC259" s="472"/>
      <c r="ID259" s="472"/>
    </row>
    <row r="260" spans="1:238" ht="31.2" x14ac:dyDescent="0.3">
      <c r="A260" s="296" t="s">
        <v>1523</v>
      </c>
      <c r="B260" s="612">
        <v>1</v>
      </c>
      <c r="C260" s="612">
        <v>739</v>
      </c>
      <c r="D260" s="612">
        <v>5201</v>
      </c>
      <c r="E260" s="294">
        <f t="shared" si="57"/>
        <v>4499</v>
      </c>
      <c r="F260" s="294">
        <v>0</v>
      </c>
      <c r="G260" s="294">
        <v>0</v>
      </c>
      <c r="H260" s="294"/>
      <c r="I260" s="294">
        <v>0</v>
      </c>
      <c r="J260" s="294">
        <f>1999+2500</f>
        <v>4499</v>
      </c>
      <c r="K260" s="294">
        <v>0</v>
      </c>
      <c r="L260" s="294">
        <v>0</v>
      </c>
      <c r="M260" s="294">
        <v>0</v>
      </c>
      <c r="N260" s="472"/>
      <c r="O260" s="472"/>
      <c r="P260" s="472"/>
      <c r="Q260" s="472"/>
      <c r="R260" s="472"/>
      <c r="S260" s="472"/>
      <c r="T260" s="472"/>
      <c r="U260" s="472"/>
      <c r="V260" s="472"/>
      <c r="W260" s="472"/>
      <c r="X260" s="472"/>
      <c r="Y260" s="472"/>
      <c r="Z260" s="472"/>
      <c r="AA260" s="472"/>
      <c r="AB260" s="472"/>
      <c r="AC260" s="472"/>
      <c r="AD260" s="472"/>
      <c r="AE260" s="472"/>
      <c r="AF260" s="472"/>
      <c r="AG260" s="472"/>
      <c r="AH260" s="472"/>
      <c r="AI260" s="472"/>
      <c r="AJ260" s="472"/>
      <c r="AK260" s="472"/>
      <c r="AL260" s="472"/>
      <c r="AM260" s="472"/>
      <c r="AN260" s="472"/>
      <c r="AO260" s="472"/>
      <c r="AP260" s="472"/>
      <c r="AQ260" s="472"/>
      <c r="AR260" s="472"/>
      <c r="AS260" s="472"/>
      <c r="AT260" s="472"/>
      <c r="AU260" s="472"/>
      <c r="AV260" s="472"/>
      <c r="AW260" s="472"/>
      <c r="AX260" s="472"/>
      <c r="AY260" s="472"/>
      <c r="AZ260" s="472"/>
      <c r="BA260" s="472"/>
      <c r="BB260" s="472"/>
      <c r="BC260" s="472"/>
      <c r="BD260" s="472"/>
      <c r="BE260" s="472"/>
      <c r="BF260" s="472"/>
      <c r="BG260" s="472"/>
      <c r="BH260" s="472"/>
      <c r="BI260" s="472"/>
      <c r="BJ260" s="472"/>
      <c r="BK260" s="472"/>
      <c r="BL260" s="472"/>
      <c r="BM260" s="472"/>
      <c r="BN260" s="472"/>
      <c r="BO260" s="472"/>
      <c r="BP260" s="472"/>
      <c r="BQ260" s="472"/>
      <c r="BR260" s="472"/>
      <c r="BS260" s="472"/>
      <c r="BT260" s="472"/>
      <c r="BU260" s="472"/>
      <c r="BV260" s="472"/>
      <c r="BW260" s="472"/>
      <c r="BX260" s="472"/>
      <c r="BY260" s="472"/>
      <c r="BZ260" s="472"/>
      <c r="CA260" s="472"/>
      <c r="CB260" s="472"/>
      <c r="CC260" s="472"/>
      <c r="CD260" s="472"/>
      <c r="CE260" s="472"/>
      <c r="CF260" s="472"/>
      <c r="CG260" s="472"/>
      <c r="CH260" s="472"/>
      <c r="CI260" s="472"/>
      <c r="CJ260" s="472"/>
      <c r="CK260" s="472"/>
      <c r="CL260" s="472"/>
      <c r="CM260" s="472"/>
      <c r="CN260" s="472"/>
      <c r="CO260" s="472"/>
      <c r="CP260" s="472"/>
      <c r="CQ260" s="472"/>
      <c r="CR260" s="472"/>
      <c r="CS260" s="472"/>
      <c r="CT260" s="472"/>
      <c r="CU260" s="472"/>
      <c r="CV260" s="472"/>
      <c r="CW260" s="472"/>
      <c r="CX260" s="472"/>
      <c r="CY260" s="472"/>
      <c r="CZ260" s="472"/>
      <c r="DA260" s="472"/>
      <c r="DB260" s="472"/>
      <c r="DC260" s="472"/>
      <c r="DD260" s="472"/>
      <c r="DE260" s="472"/>
      <c r="DF260" s="472"/>
      <c r="DG260" s="472"/>
      <c r="DH260" s="472"/>
      <c r="DI260" s="472"/>
      <c r="DJ260" s="472"/>
      <c r="DK260" s="472"/>
      <c r="DL260" s="472"/>
      <c r="DM260" s="472"/>
      <c r="DN260" s="472"/>
      <c r="DO260" s="472"/>
      <c r="DP260" s="472"/>
      <c r="DQ260" s="472"/>
      <c r="DR260" s="472"/>
      <c r="DS260" s="472"/>
      <c r="DT260" s="472"/>
      <c r="DU260" s="472"/>
      <c r="DV260" s="472"/>
      <c r="DW260" s="472"/>
      <c r="DX260" s="472"/>
      <c r="DY260" s="472"/>
      <c r="DZ260" s="472"/>
      <c r="EA260" s="472"/>
      <c r="EB260" s="472"/>
      <c r="EC260" s="472"/>
      <c r="ED260" s="472"/>
      <c r="EE260" s="472"/>
      <c r="EF260" s="472"/>
      <c r="EG260" s="472"/>
      <c r="EH260" s="472"/>
      <c r="EI260" s="472"/>
      <c r="EJ260" s="472"/>
      <c r="EK260" s="472"/>
      <c r="EL260" s="472"/>
      <c r="EM260" s="472"/>
      <c r="EN260" s="472"/>
      <c r="EO260" s="472"/>
      <c r="EP260" s="472"/>
      <c r="EQ260" s="472"/>
      <c r="ER260" s="472"/>
      <c r="ES260" s="472"/>
      <c r="ET260" s="472"/>
      <c r="EU260" s="472"/>
      <c r="EV260" s="472"/>
      <c r="EW260" s="472"/>
      <c r="EX260" s="472"/>
      <c r="EY260" s="472"/>
      <c r="EZ260" s="472"/>
      <c r="FA260" s="472"/>
      <c r="FB260" s="472"/>
      <c r="FC260" s="472"/>
      <c r="FD260" s="472"/>
      <c r="FE260" s="472"/>
      <c r="FF260" s="472"/>
      <c r="FG260" s="472"/>
      <c r="FH260" s="472"/>
      <c r="FI260" s="472"/>
      <c r="FJ260" s="472"/>
      <c r="FK260" s="472"/>
      <c r="FL260" s="472"/>
      <c r="FM260" s="472"/>
      <c r="FN260" s="472"/>
      <c r="FO260" s="472"/>
      <c r="FP260" s="472"/>
      <c r="FQ260" s="472"/>
      <c r="FR260" s="472"/>
      <c r="FS260" s="472"/>
      <c r="FT260" s="472"/>
      <c r="FU260" s="472"/>
      <c r="FV260" s="472"/>
      <c r="FW260" s="472"/>
      <c r="FX260" s="472"/>
      <c r="FY260" s="472"/>
      <c r="FZ260" s="472"/>
      <c r="GA260" s="472"/>
      <c r="GB260" s="472"/>
      <c r="GC260" s="472"/>
      <c r="GD260" s="472"/>
      <c r="GE260" s="472"/>
      <c r="GF260" s="472"/>
      <c r="GG260" s="472"/>
      <c r="GH260" s="472"/>
      <c r="GI260" s="472"/>
      <c r="GJ260" s="472"/>
      <c r="GK260" s="472"/>
      <c r="GL260" s="472"/>
      <c r="GM260" s="472"/>
      <c r="GN260" s="472"/>
      <c r="GO260" s="472"/>
      <c r="GP260" s="472"/>
      <c r="GQ260" s="472"/>
      <c r="GR260" s="472"/>
      <c r="GS260" s="472"/>
      <c r="GT260" s="472"/>
      <c r="GU260" s="472"/>
      <c r="GV260" s="472"/>
      <c r="GW260" s="472"/>
      <c r="GX260" s="472"/>
      <c r="GY260" s="472"/>
      <c r="GZ260" s="472"/>
      <c r="HA260" s="472"/>
      <c r="HB260" s="472"/>
      <c r="HC260" s="472"/>
      <c r="HD260" s="472"/>
      <c r="HE260" s="472"/>
      <c r="HF260" s="472"/>
      <c r="HG260" s="472"/>
      <c r="HH260" s="472"/>
      <c r="HI260" s="472"/>
      <c r="HJ260" s="472"/>
      <c r="HK260" s="472"/>
      <c r="HL260" s="472"/>
      <c r="HM260" s="472"/>
      <c r="HN260" s="472"/>
      <c r="HO260" s="472"/>
      <c r="HP260" s="472"/>
      <c r="HQ260" s="472"/>
      <c r="HR260" s="472"/>
      <c r="HS260" s="472"/>
      <c r="HT260" s="472"/>
      <c r="HU260" s="472"/>
      <c r="HV260" s="472"/>
      <c r="HW260" s="472"/>
      <c r="HX260" s="472"/>
      <c r="HY260" s="472"/>
      <c r="HZ260" s="472"/>
      <c r="IA260" s="472"/>
      <c r="IB260" s="472"/>
      <c r="IC260" s="472"/>
      <c r="ID260" s="472"/>
    </row>
    <row r="261" spans="1:238" ht="30.75" customHeight="1" x14ac:dyDescent="0.3">
      <c r="A261" s="296" t="s">
        <v>1524</v>
      </c>
      <c r="B261" s="612">
        <v>1</v>
      </c>
      <c r="C261" s="612">
        <v>751</v>
      </c>
      <c r="D261" s="612">
        <v>5201</v>
      </c>
      <c r="E261" s="294">
        <f t="shared" si="57"/>
        <v>5000</v>
      </c>
      <c r="F261" s="294">
        <v>0</v>
      </c>
      <c r="G261" s="294">
        <v>0</v>
      </c>
      <c r="H261" s="294">
        <v>5000</v>
      </c>
      <c r="I261" s="294">
        <v>0</v>
      </c>
      <c r="J261" s="294">
        <v>0</v>
      </c>
      <c r="K261" s="294">
        <v>0</v>
      </c>
      <c r="L261" s="294">
        <v>0</v>
      </c>
      <c r="M261" s="294">
        <v>0</v>
      </c>
      <c r="N261" s="472"/>
      <c r="O261" s="472"/>
      <c r="P261" s="472"/>
      <c r="Q261" s="472"/>
      <c r="R261" s="472"/>
      <c r="S261" s="472"/>
      <c r="T261" s="472"/>
      <c r="U261" s="472"/>
      <c r="V261" s="472"/>
      <c r="W261" s="472"/>
      <c r="X261" s="472"/>
      <c r="Y261" s="472"/>
      <c r="Z261" s="472"/>
      <c r="AA261" s="472"/>
      <c r="AB261" s="472"/>
      <c r="AC261" s="472"/>
      <c r="AD261" s="472"/>
      <c r="AE261" s="472"/>
      <c r="AF261" s="472"/>
      <c r="AG261" s="472"/>
      <c r="AH261" s="472"/>
      <c r="AI261" s="472"/>
      <c r="AJ261" s="472"/>
      <c r="AK261" s="472"/>
      <c r="AL261" s="472"/>
      <c r="AM261" s="472"/>
      <c r="AN261" s="472"/>
      <c r="AO261" s="472"/>
      <c r="AP261" s="472"/>
      <c r="AQ261" s="472"/>
      <c r="AR261" s="472"/>
      <c r="AS261" s="472"/>
      <c r="AT261" s="472"/>
      <c r="AU261" s="472"/>
      <c r="AV261" s="472"/>
      <c r="AW261" s="472"/>
      <c r="AX261" s="472"/>
      <c r="AY261" s="472"/>
      <c r="AZ261" s="472"/>
      <c r="BA261" s="472"/>
      <c r="BB261" s="472"/>
      <c r="BC261" s="472"/>
      <c r="BD261" s="472"/>
      <c r="BE261" s="472"/>
      <c r="BF261" s="472"/>
      <c r="BG261" s="472"/>
      <c r="BH261" s="472"/>
      <c r="BI261" s="472"/>
      <c r="BJ261" s="472"/>
      <c r="BK261" s="472"/>
      <c r="BL261" s="472"/>
      <c r="BM261" s="472"/>
      <c r="BN261" s="472"/>
      <c r="BO261" s="472"/>
      <c r="BP261" s="472"/>
      <c r="BQ261" s="472"/>
      <c r="BR261" s="472"/>
      <c r="BS261" s="472"/>
      <c r="BT261" s="472"/>
      <c r="BU261" s="472"/>
      <c r="BV261" s="472"/>
      <c r="BW261" s="472"/>
      <c r="BX261" s="472"/>
      <c r="BY261" s="472"/>
      <c r="BZ261" s="472"/>
      <c r="CA261" s="472"/>
      <c r="CB261" s="472"/>
      <c r="CC261" s="472"/>
      <c r="CD261" s="472"/>
      <c r="CE261" s="472"/>
      <c r="CF261" s="472"/>
      <c r="CG261" s="472"/>
      <c r="CH261" s="472"/>
      <c r="CI261" s="472"/>
      <c r="CJ261" s="472"/>
      <c r="CK261" s="472"/>
      <c r="CL261" s="472"/>
      <c r="CM261" s="472"/>
      <c r="CN261" s="472"/>
      <c r="CO261" s="472"/>
      <c r="CP261" s="472"/>
      <c r="CQ261" s="472"/>
      <c r="CR261" s="472"/>
      <c r="CS261" s="472"/>
      <c r="CT261" s="472"/>
      <c r="CU261" s="472"/>
      <c r="CV261" s="472"/>
      <c r="CW261" s="472"/>
      <c r="CX261" s="472"/>
      <c r="CY261" s="472"/>
      <c r="CZ261" s="472"/>
      <c r="DA261" s="472"/>
      <c r="DB261" s="472"/>
      <c r="DC261" s="472"/>
      <c r="DD261" s="472"/>
      <c r="DE261" s="472"/>
      <c r="DF261" s="472"/>
      <c r="DG261" s="472"/>
      <c r="DH261" s="472"/>
      <c r="DI261" s="472"/>
      <c r="DJ261" s="472"/>
      <c r="DK261" s="472"/>
      <c r="DL261" s="472"/>
      <c r="DM261" s="472"/>
      <c r="DN261" s="472"/>
      <c r="DO261" s="472"/>
      <c r="DP261" s="472"/>
      <c r="DQ261" s="472"/>
      <c r="DR261" s="472"/>
      <c r="DS261" s="472"/>
      <c r="DT261" s="472"/>
      <c r="DU261" s="472"/>
      <c r="DV261" s="472"/>
      <c r="DW261" s="472"/>
      <c r="DX261" s="472"/>
      <c r="DY261" s="472"/>
      <c r="DZ261" s="472"/>
      <c r="EA261" s="472"/>
      <c r="EB261" s="472"/>
      <c r="EC261" s="472"/>
      <c r="ED261" s="472"/>
      <c r="EE261" s="472"/>
      <c r="EF261" s="472"/>
      <c r="EG261" s="472"/>
      <c r="EH261" s="472"/>
      <c r="EI261" s="472"/>
      <c r="EJ261" s="472"/>
      <c r="EK261" s="472"/>
      <c r="EL261" s="472"/>
      <c r="EM261" s="472"/>
      <c r="EN261" s="472"/>
      <c r="EO261" s="472"/>
      <c r="EP261" s="472"/>
      <c r="EQ261" s="472"/>
      <c r="ER261" s="472"/>
      <c r="ES261" s="472"/>
      <c r="ET261" s="472"/>
      <c r="EU261" s="472"/>
      <c r="EV261" s="472"/>
      <c r="EW261" s="472"/>
      <c r="EX261" s="472"/>
      <c r="EY261" s="472"/>
      <c r="EZ261" s="472"/>
      <c r="FA261" s="472"/>
      <c r="FB261" s="472"/>
      <c r="FC261" s="472"/>
      <c r="FD261" s="472"/>
      <c r="FE261" s="472"/>
      <c r="FF261" s="472"/>
      <c r="FG261" s="472"/>
      <c r="FH261" s="472"/>
      <c r="FI261" s="472"/>
      <c r="FJ261" s="472"/>
      <c r="FK261" s="472"/>
      <c r="FL261" s="472"/>
      <c r="FM261" s="472"/>
      <c r="FN261" s="472"/>
      <c r="FO261" s="472"/>
      <c r="FP261" s="472"/>
      <c r="FQ261" s="472"/>
      <c r="FR261" s="472"/>
      <c r="FS261" s="472"/>
      <c r="FT261" s="472"/>
      <c r="FU261" s="472"/>
      <c r="FV261" s="472"/>
      <c r="FW261" s="472"/>
      <c r="FX261" s="472"/>
      <c r="FY261" s="472"/>
      <c r="FZ261" s="472"/>
      <c r="GA261" s="472"/>
      <c r="GB261" s="472"/>
      <c r="GC261" s="472"/>
      <c r="GD261" s="472"/>
      <c r="GE261" s="472"/>
      <c r="GF261" s="472"/>
      <c r="GG261" s="472"/>
      <c r="GH261" s="472"/>
      <c r="GI261" s="472"/>
      <c r="GJ261" s="472"/>
      <c r="GK261" s="472"/>
      <c r="GL261" s="472"/>
      <c r="GM261" s="472"/>
      <c r="GN261" s="472"/>
      <c r="GO261" s="472"/>
      <c r="GP261" s="472"/>
      <c r="GQ261" s="472"/>
      <c r="GR261" s="472"/>
      <c r="GS261" s="472"/>
      <c r="GT261" s="472"/>
      <c r="GU261" s="472"/>
      <c r="GV261" s="472"/>
      <c r="GW261" s="472"/>
      <c r="GX261" s="472"/>
      <c r="GY261" s="472"/>
      <c r="GZ261" s="472"/>
      <c r="HA261" s="472"/>
      <c r="HB261" s="472"/>
      <c r="HC261" s="472"/>
      <c r="HD261" s="472"/>
      <c r="HE261" s="472"/>
      <c r="HF261" s="472"/>
      <c r="HG261" s="472"/>
      <c r="HH261" s="472"/>
      <c r="HI261" s="472"/>
      <c r="HJ261" s="472"/>
      <c r="HK261" s="472"/>
      <c r="HL261" s="472"/>
      <c r="HM261" s="472"/>
      <c r="HN261" s="472"/>
      <c r="HO261" s="472"/>
      <c r="HP261" s="472"/>
      <c r="HQ261" s="472"/>
      <c r="HR261" s="472"/>
      <c r="HS261" s="472"/>
      <c r="HT261" s="472"/>
      <c r="HU261" s="472"/>
      <c r="HV261" s="472"/>
      <c r="HW261" s="472"/>
      <c r="HX261" s="472"/>
      <c r="HY261" s="472"/>
      <c r="HZ261" s="472"/>
      <c r="IA261" s="472"/>
      <c r="IB261" s="472"/>
      <c r="IC261" s="472"/>
      <c r="ID261" s="472"/>
    </row>
    <row r="262" spans="1:238" ht="30.75" customHeight="1" x14ac:dyDescent="0.3">
      <c r="A262" s="296" t="s">
        <v>1525</v>
      </c>
      <c r="B262" s="612">
        <v>1</v>
      </c>
      <c r="C262" s="612">
        <v>739</v>
      </c>
      <c r="D262" s="612">
        <v>5201</v>
      </c>
      <c r="E262" s="294">
        <f t="shared" si="57"/>
        <v>622</v>
      </c>
      <c r="F262" s="294">
        <v>0</v>
      </c>
      <c r="G262" s="294">
        <v>0</v>
      </c>
      <c r="H262" s="294"/>
      <c r="I262" s="294">
        <v>0</v>
      </c>
      <c r="J262" s="294">
        <v>622</v>
      </c>
      <c r="K262" s="294">
        <v>0</v>
      </c>
      <c r="L262" s="294">
        <v>0</v>
      </c>
      <c r="M262" s="294">
        <v>0</v>
      </c>
      <c r="N262" s="472"/>
      <c r="O262" s="472"/>
      <c r="P262" s="472"/>
      <c r="Q262" s="472"/>
      <c r="R262" s="472"/>
      <c r="S262" s="472"/>
      <c r="T262" s="472"/>
      <c r="U262" s="472"/>
      <c r="V262" s="472"/>
      <c r="W262" s="472"/>
      <c r="X262" s="472"/>
      <c r="Y262" s="472"/>
      <c r="Z262" s="472"/>
      <c r="AA262" s="472"/>
      <c r="AB262" s="472"/>
      <c r="AC262" s="472"/>
      <c r="AD262" s="472"/>
      <c r="AE262" s="472"/>
      <c r="AF262" s="472"/>
      <c r="AG262" s="472"/>
      <c r="AH262" s="472"/>
      <c r="AI262" s="472"/>
      <c r="AJ262" s="472"/>
      <c r="AK262" s="472"/>
      <c r="AL262" s="472"/>
      <c r="AM262" s="472"/>
      <c r="AN262" s="472"/>
      <c r="AO262" s="472"/>
      <c r="AP262" s="472"/>
      <c r="AQ262" s="472"/>
      <c r="AR262" s="472"/>
      <c r="AS262" s="472"/>
      <c r="AT262" s="472"/>
      <c r="AU262" s="472"/>
      <c r="AV262" s="472"/>
      <c r="AW262" s="472"/>
      <c r="AX262" s="472"/>
      <c r="AY262" s="472"/>
      <c r="AZ262" s="472"/>
      <c r="BA262" s="472"/>
      <c r="BB262" s="472"/>
      <c r="BC262" s="472"/>
      <c r="BD262" s="472"/>
      <c r="BE262" s="472"/>
      <c r="BF262" s="472"/>
      <c r="BG262" s="472"/>
      <c r="BH262" s="472"/>
      <c r="BI262" s="472"/>
      <c r="BJ262" s="472"/>
      <c r="BK262" s="472"/>
      <c r="BL262" s="472"/>
      <c r="BM262" s="472"/>
      <c r="BN262" s="472"/>
      <c r="BO262" s="472"/>
      <c r="BP262" s="472"/>
      <c r="BQ262" s="472"/>
      <c r="BR262" s="472"/>
      <c r="BS262" s="472"/>
      <c r="BT262" s="472"/>
      <c r="BU262" s="472"/>
      <c r="BV262" s="472"/>
      <c r="BW262" s="472"/>
      <c r="BX262" s="472"/>
      <c r="BY262" s="472"/>
      <c r="BZ262" s="472"/>
      <c r="CA262" s="472"/>
      <c r="CB262" s="472"/>
      <c r="CC262" s="472"/>
      <c r="CD262" s="472"/>
      <c r="CE262" s="472"/>
      <c r="CF262" s="472"/>
      <c r="CG262" s="472"/>
      <c r="CH262" s="472"/>
      <c r="CI262" s="472"/>
      <c r="CJ262" s="472"/>
      <c r="CK262" s="472"/>
      <c r="CL262" s="472"/>
      <c r="CM262" s="472"/>
      <c r="CN262" s="472"/>
      <c r="CO262" s="472"/>
      <c r="CP262" s="472"/>
      <c r="CQ262" s="472"/>
      <c r="CR262" s="472"/>
      <c r="CS262" s="472"/>
      <c r="CT262" s="472"/>
      <c r="CU262" s="472"/>
      <c r="CV262" s="472"/>
      <c r="CW262" s="472"/>
      <c r="CX262" s="472"/>
      <c r="CY262" s="472"/>
      <c r="CZ262" s="472"/>
      <c r="DA262" s="472"/>
      <c r="DB262" s="472"/>
      <c r="DC262" s="472"/>
      <c r="DD262" s="472"/>
      <c r="DE262" s="472"/>
      <c r="DF262" s="472"/>
      <c r="DG262" s="472"/>
      <c r="DH262" s="472"/>
      <c r="DI262" s="472"/>
      <c r="DJ262" s="472"/>
      <c r="DK262" s="472"/>
      <c r="DL262" s="472"/>
      <c r="DM262" s="472"/>
      <c r="DN262" s="472"/>
      <c r="DO262" s="472"/>
      <c r="DP262" s="472"/>
      <c r="DQ262" s="472"/>
      <c r="DR262" s="472"/>
      <c r="DS262" s="472"/>
      <c r="DT262" s="472"/>
      <c r="DU262" s="472"/>
      <c r="DV262" s="472"/>
      <c r="DW262" s="472"/>
      <c r="DX262" s="472"/>
      <c r="DY262" s="472"/>
      <c r="DZ262" s="472"/>
      <c r="EA262" s="472"/>
      <c r="EB262" s="472"/>
      <c r="EC262" s="472"/>
      <c r="ED262" s="472"/>
      <c r="EE262" s="472"/>
      <c r="EF262" s="472"/>
      <c r="EG262" s="472"/>
      <c r="EH262" s="472"/>
      <c r="EI262" s="472"/>
      <c r="EJ262" s="472"/>
      <c r="EK262" s="472"/>
      <c r="EL262" s="472"/>
      <c r="EM262" s="472"/>
      <c r="EN262" s="472"/>
      <c r="EO262" s="472"/>
      <c r="EP262" s="472"/>
      <c r="EQ262" s="472"/>
      <c r="ER262" s="472"/>
      <c r="ES262" s="472"/>
      <c r="ET262" s="472"/>
      <c r="EU262" s="472"/>
      <c r="EV262" s="472"/>
      <c r="EW262" s="472"/>
      <c r="EX262" s="472"/>
      <c r="EY262" s="472"/>
      <c r="EZ262" s="472"/>
      <c r="FA262" s="472"/>
      <c r="FB262" s="472"/>
      <c r="FC262" s="472"/>
      <c r="FD262" s="472"/>
      <c r="FE262" s="472"/>
      <c r="FF262" s="472"/>
      <c r="FG262" s="472"/>
      <c r="FH262" s="472"/>
      <c r="FI262" s="472"/>
      <c r="FJ262" s="472"/>
      <c r="FK262" s="472"/>
      <c r="FL262" s="472"/>
      <c r="FM262" s="472"/>
      <c r="FN262" s="472"/>
      <c r="FO262" s="472"/>
      <c r="FP262" s="472"/>
      <c r="FQ262" s="472"/>
      <c r="FR262" s="472"/>
      <c r="FS262" s="472"/>
      <c r="FT262" s="472"/>
      <c r="FU262" s="472"/>
      <c r="FV262" s="472"/>
      <c r="FW262" s="472"/>
      <c r="FX262" s="472"/>
      <c r="FY262" s="472"/>
      <c r="FZ262" s="472"/>
      <c r="GA262" s="472"/>
      <c r="GB262" s="472"/>
      <c r="GC262" s="472"/>
      <c r="GD262" s="472"/>
      <c r="GE262" s="472"/>
      <c r="GF262" s="472"/>
      <c r="GG262" s="472"/>
      <c r="GH262" s="472"/>
      <c r="GI262" s="472"/>
      <c r="GJ262" s="472"/>
      <c r="GK262" s="472"/>
      <c r="GL262" s="472"/>
      <c r="GM262" s="472"/>
      <c r="GN262" s="472"/>
      <c r="GO262" s="472"/>
      <c r="GP262" s="472"/>
      <c r="GQ262" s="472"/>
      <c r="GR262" s="472"/>
      <c r="GS262" s="472"/>
      <c r="GT262" s="472"/>
      <c r="GU262" s="472"/>
      <c r="GV262" s="472"/>
      <c r="GW262" s="472"/>
      <c r="GX262" s="472"/>
      <c r="GY262" s="472"/>
      <c r="GZ262" s="472"/>
      <c r="HA262" s="472"/>
      <c r="HB262" s="472"/>
      <c r="HC262" s="472"/>
      <c r="HD262" s="472"/>
      <c r="HE262" s="472"/>
      <c r="HF262" s="472"/>
      <c r="HG262" s="472"/>
      <c r="HH262" s="472"/>
      <c r="HI262" s="472"/>
      <c r="HJ262" s="472"/>
      <c r="HK262" s="472"/>
      <c r="HL262" s="472"/>
      <c r="HM262" s="472"/>
      <c r="HN262" s="472"/>
      <c r="HO262" s="472"/>
      <c r="HP262" s="472"/>
      <c r="HQ262" s="472"/>
      <c r="HR262" s="472"/>
      <c r="HS262" s="472"/>
      <c r="HT262" s="472"/>
      <c r="HU262" s="472"/>
      <c r="HV262" s="472"/>
      <c r="HW262" s="472"/>
      <c r="HX262" s="472"/>
      <c r="HY262" s="472"/>
      <c r="HZ262" s="472"/>
      <c r="IA262" s="472"/>
      <c r="IB262" s="472"/>
      <c r="IC262" s="472"/>
      <c r="ID262" s="472"/>
    </row>
    <row r="263" spans="1:238" ht="30.75" customHeight="1" x14ac:dyDescent="0.3">
      <c r="A263" s="296" t="s">
        <v>1526</v>
      </c>
      <c r="B263" s="612">
        <v>3</v>
      </c>
      <c r="C263" s="612">
        <v>739</v>
      </c>
      <c r="D263" s="612">
        <v>5201</v>
      </c>
      <c r="E263" s="294">
        <f t="shared" si="57"/>
        <v>7332</v>
      </c>
      <c r="F263" s="294">
        <v>0</v>
      </c>
      <c r="G263" s="294">
        <v>0</v>
      </c>
      <c r="H263" s="294">
        <v>7332</v>
      </c>
      <c r="I263" s="294">
        <v>0</v>
      </c>
      <c r="J263" s="294">
        <v>0</v>
      </c>
      <c r="K263" s="294">
        <v>0</v>
      </c>
      <c r="L263" s="294">
        <v>0</v>
      </c>
      <c r="M263" s="294">
        <v>0</v>
      </c>
      <c r="N263" s="472"/>
      <c r="O263" s="472"/>
      <c r="P263" s="472"/>
      <c r="Q263" s="472"/>
      <c r="R263" s="472"/>
      <c r="S263" s="472"/>
      <c r="T263" s="472"/>
      <c r="U263" s="472"/>
      <c r="V263" s="472"/>
      <c r="W263" s="472"/>
      <c r="X263" s="472"/>
      <c r="Y263" s="472"/>
      <c r="Z263" s="472"/>
      <c r="AA263" s="472"/>
      <c r="AB263" s="472"/>
      <c r="AC263" s="472"/>
      <c r="AD263" s="472"/>
      <c r="AE263" s="472"/>
      <c r="AF263" s="472"/>
      <c r="AG263" s="472"/>
      <c r="AH263" s="472"/>
      <c r="AI263" s="472"/>
      <c r="AJ263" s="472"/>
      <c r="AK263" s="472"/>
      <c r="AL263" s="472"/>
      <c r="AM263" s="472"/>
      <c r="AN263" s="472"/>
      <c r="AO263" s="472"/>
      <c r="AP263" s="472"/>
      <c r="AQ263" s="472"/>
      <c r="AR263" s="472"/>
      <c r="AS263" s="472"/>
      <c r="AT263" s="472"/>
      <c r="AU263" s="472"/>
      <c r="AV263" s="472"/>
      <c r="AW263" s="472"/>
      <c r="AX263" s="472"/>
      <c r="AY263" s="472"/>
      <c r="AZ263" s="472"/>
      <c r="BA263" s="472"/>
      <c r="BB263" s="472"/>
      <c r="BC263" s="472"/>
      <c r="BD263" s="472"/>
      <c r="BE263" s="472"/>
      <c r="BF263" s="472"/>
      <c r="BG263" s="472"/>
      <c r="BH263" s="472"/>
      <c r="BI263" s="472"/>
      <c r="BJ263" s="472"/>
      <c r="BK263" s="472"/>
      <c r="BL263" s="472"/>
      <c r="BM263" s="472"/>
      <c r="BN263" s="472"/>
      <c r="BO263" s="472"/>
      <c r="BP263" s="472"/>
      <c r="BQ263" s="472"/>
      <c r="BR263" s="472"/>
      <c r="BS263" s="472"/>
      <c r="BT263" s="472"/>
      <c r="BU263" s="472"/>
      <c r="BV263" s="472"/>
      <c r="BW263" s="472"/>
      <c r="BX263" s="472"/>
      <c r="BY263" s="472"/>
      <c r="BZ263" s="472"/>
      <c r="CA263" s="472"/>
      <c r="CB263" s="472"/>
      <c r="CC263" s="472"/>
      <c r="CD263" s="472"/>
      <c r="CE263" s="472"/>
      <c r="CF263" s="472"/>
      <c r="CG263" s="472"/>
      <c r="CH263" s="472"/>
      <c r="CI263" s="472"/>
      <c r="CJ263" s="472"/>
      <c r="CK263" s="472"/>
      <c r="CL263" s="472"/>
      <c r="CM263" s="472"/>
      <c r="CN263" s="472"/>
      <c r="CO263" s="472"/>
      <c r="CP263" s="472"/>
      <c r="CQ263" s="472"/>
      <c r="CR263" s="472"/>
      <c r="CS263" s="472"/>
      <c r="CT263" s="472"/>
      <c r="CU263" s="472"/>
      <c r="CV263" s="472"/>
      <c r="CW263" s="472"/>
      <c r="CX263" s="472"/>
      <c r="CY263" s="472"/>
      <c r="CZ263" s="472"/>
      <c r="DA263" s="472"/>
      <c r="DB263" s="472"/>
      <c r="DC263" s="472"/>
      <c r="DD263" s="472"/>
      <c r="DE263" s="472"/>
      <c r="DF263" s="472"/>
      <c r="DG263" s="472"/>
      <c r="DH263" s="472"/>
      <c r="DI263" s="472"/>
      <c r="DJ263" s="472"/>
      <c r="DK263" s="472"/>
      <c r="DL263" s="472"/>
      <c r="DM263" s="472"/>
      <c r="DN263" s="472"/>
      <c r="DO263" s="472"/>
      <c r="DP263" s="472"/>
      <c r="DQ263" s="472"/>
      <c r="DR263" s="472"/>
      <c r="DS263" s="472"/>
      <c r="DT263" s="472"/>
      <c r="DU263" s="472"/>
      <c r="DV263" s="472"/>
      <c r="DW263" s="472"/>
      <c r="DX263" s="472"/>
      <c r="DY263" s="472"/>
      <c r="DZ263" s="472"/>
      <c r="EA263" s="472"/>
      <c r="EB263" s="472"/>
      <c r="EC263" s="472"/>
      <c r="ED263" s="472"/>
      <c r="EE263" s="472"/>
      <c r="EF263" s="472"/>
      <c r="EG263" s="472"/>
      <c r="EH263" s="472"/>
      <c r="EI263" s="472"/>
      <c r="EJ263" s="472"/>
      <c r="EK263" s="472"/>
      <c r="EL263" s="472"/>
      <c r="EM263" s="472"/>
      <c r="EN263" s="472"/>
      <c r="EO263" s="472"/>
      <c r="EP263" s="472"/>
      <c r="EQ263" s="472"/>
      <c r="ER263" s="472"/>
      <c r="ES263" s="472"/>
      <c r="ET263" s="472"/>
      <c r="EU263" s="472"/>
      <c r="EV263" s="472"/>
      <c r="EW263" s="472"/>
      <c r="EX263" s="472"/>
      <c r="EY263" s="472"/>
      <c r="EZ263" s="472"/>
      <c r="FA263" s="472"/>
      <c r="FB263" s="472"/>
      <c r="FC263" s="472"/>
      <c r="FD263" s="472"/>
      <c r="FE263" s="472"/>
      <c r="FF263" s="472"/>
      <c r="FG263" s="472"/>
      <c r="FH263" s="472"/>
      <c r="FI263" s="472"/>
      <c r="FJ263" s="472"/>
      <c r="FK263" s="472"/>
      <c r="FL263" s="472"/>
      <c r="FM263" s="472"/>
      <c r="FN263" s="472"/>
      <c r="FO263" s="472"/>
      <c r="FP263" s="472"/>
      <c r="FQ263" s="472"/>
      <c r="FR263" s="472"/>
      <c r="FS263" s="472"/>
      <c r="FT263" s="472"/>
      <c r="FU263" s="472"/>
      <c r="FV263" s="472"/>
      <c r="FW263" s="472"/>
      <c r="FX263" s="472"/>
      <c r="FY263" s="472"/>
      <c r="FZ263" s="472"/>
      <c r="GA263" s="472"/>
      <c r="GB263" s="472"/>
      <c r="GC263" s="472"/>
      <c r="GD263" s="472"/>
      <c r="GE263" s="472"/>
      <c r="GF263" s="472"/>
      <c r="GG263" s="472"/>
      <c r="GH263" s="472"/>
      <c r="GI263" s="472"/>
      <c r="GJ263" s="472"/>
      <c r="GK263" s="472"/>
      <c r="GL263" s="472"/>
      <c r="GM263" s="472"/>
      <c r="GN263" s="472"/>
      <c r="GO263" s="472"/>
      <c r="GP263" s="472"/>
      <c r="GQ263" s="472"/>
      <c r="GR263" s="472"/>
      <c r="GS263" s="472"/>
      <c r="GT263" s="472"/>
      <c r="GU263" s="472"/>
      <c r="GV263" s="472"/>
      <c r="GW263" s="472"/>
      <c r="GX263" s="472"/>
      <c r="GY263" s="472"/>
      <c r="GZ263" s="472"/>
      <c r="HA263" s="472"/>
      <c r="HB263" s="472"/>
      <c r="HC263" s="472"/>
      <c r="HD263" s="472"/>
      <c r="HE263" s="472"/>
      <c r="HF263" s="472"/>
      <c r="HG263" s="472"/>
      <c r="HH263" s="472"/>
      <c r="HI263" s="472"/>
      <c r="HJ263" s="472"/>
      <c r="HK263" s="472"/>
      <c r="HL263" s="472"/>
      <c r="HM263" s="472"/>
      <c r="HN263" s="472"/>
      <c r="HO263" s="472"/>
      <c r="HP263" s="472"/>
      <c r="HQ263" s="472"/>
      <c r="HR263" s="472"/>
      <c r="HS263" s="472"/>
      <c r="HT263" s="472"/>
      <c r="HU263" s="472"/>
      <c r="HV263" s="472"/>
      <c r="HW263" s="472"/>
      <c r="HX263" s="472"/>
      <c r="HY263" s="472"/>
      <c r="HZ263" s="472"/>
      <c r="IA263" s="472"/>
      <c r="IB263" s="472"/>
      <c r="IC263" s="472"/>
      <c r="ID263" s="472"/>
    </row>
    <row r="264" spans="1:238" ht="30.75" customHeight="1" x14ac:dyDescent="0.3">
      <c r="A264" s="296" t="s">
        <v>1527</v>
      </c>
      <c r="B264" s="612">
        <v>2</v>
      </c>
      <c r="C264" s="612">
        <v>741</v>
      </c>
      <c r="D264" s="612">
        <v>5201</v>
      </c>
      <c r="E264" s="294">
        <f t="shared" ref="E264:E322" si="73">F264+G264+H264+I264+J264+K264+L264+M264</f>
        <v>2999</v>
      </c>
      <c r="F264" s="294">
        <v>0</v>
      </c>
      <c r="G264" s="294">
        <v>0</v>
      </c>
      <c r="H264" s="294">
        <v>2999</v>
      </c>
      <c r="I264" s="294">
        <v>0</v>
      </c>
      <c r="J264" s="294">
        <v>0</v>
      </c>
      <c r="K264" s="294">
        <v>0</v>
      </c>
      <c r="L264" s="294">
        <v>0</v>
      </c>
      <c r="M264" s="294">
        <v>0</v>
      </c>
      <c r="N264" s="472"/>
      <c r="O264" s="472"/>
      <c r="P264" s="472"/>
      <c r="Q264" s="472"/>
      <c r="R264" s="472"/>
      <c r="S264" s="472"/>
      <c r="T264" s="472"/>
      <c r="U264" s="472"/>
      <c r="V264" s="472"/>
      <c r="W264" s="472"/>
      <c r="X264" s="472"/>
      <c r="Y264" s="472"/>
      <c r="Z264" s="472"/>
      <c r="AA264" s="472"/>
      <c r="AB264" s="472"/>
      <c r="AC264" s="472"/>
      <c r="AD264" s="472"/>
      <c r="AE264" s="472"/>
      <c r="AF264" s="472"/>
      <c r="AG264" s="472"/>
      <c r="AH264" s="472"/>
      <c r="AI264" s="472"/>
      <c r="AJ264" s="472"/>
      <c r="AK264" s="472"/>
      <c r="AL264" s="472"/>
      <c r="AM264" s="472"/>
      <c r="AN264" s="472"/>
      <c r="AO264" s="472"/>
      <c r="AP264" s="472"/>
      <c r="AQ264" s="472"/>
      <c r="AR264" s="472"/>
      <c r="AS264" s="472"/>
      <c r="AT264" s="472"/>
      <c r="AU264" s="472"/>
      <c r="AV264" s="472"/>
      <c r="AW264" s="472"/>
      <c r="AX264" s="472"/>
      <c r="AY264" s="472"/>
      <c r="AZ264" s="472"/>
      <c r="BA264" s="472"/>
      <c r="BB264" s="472"/>
      <c r="BC264" s="472"/>
      <c r="BD264" s="472"/>
      <c r="BE264" s="472"/>
      <c r="BF264" s="472"/>
      <c r="BG264" s="472"/>
      <c r="BH264" s="472"/>
      <c r="BI264" s="472"/>
      <c r="BJ264" s="472"/>
      <c r="BK264" s="472"/>
      <c r="BL264" s="472"/>
      <c r="BM264" s="472"/>
      <c r="BN264" s="472"/>
      <c r="BO264" s="472"/>
      <c r="BP264" s="472"/>
      <c r="BQ264" s="472"/>
      <c r="BR264" s="472"/>
      <c r="BS264" s="472"/>
      <c r="BT264" s="472"/>
      <c r="BU264" s="472"/>
      <c r="BV264" s="472"/>
      <c r="BW264" s="472"/>
      <c r="BX264" s="472"/>
      <c r="BY264" s="472"/>
      <c r="BZ264" s="472"/>
      <c r="CA264" s="472"/>
      <c r="CB264" s="472"/>
      <c r="CC264" s="472"/>
      <c r="CD264" s="472"/>
      <c r="CE264" s="472"/>
      <c r="CF264" s="472"/>
      <c r="CG264" s="472"/>
      <c r="CH264" s="472"/>
      <c r="CI264" s="472"/>
      <c r="CJ264" s="472"/>
      <c r="CK264" s="472"/>
      <c r="CL264" s="472"/>
      <c r="CM264" s="472"/>
      <c r="CN264" s="472"/>
      <c r="CO264" s="472"/>
      <c r="CP264" s="472"/>
      <c r="CQ264" s="472"/>
      <c r="CR264" s="472"/>
      <c r="CS264" s="472"/>
      <c r="CT264" s="472"/>
      <c r="CU264" s="472"/>
      <c r="CV264" s="472"/>
      <c r="CW264" s="472"/>
      <c r="CX264" s="472"/>
      <c r="CY264" s="472"/>
      <c r="CZ264" s="472"/>
      <c r="DA264" s="472"/>
      <c r="DB264" s="472"/>
      <c r="DC264" s="472"/>
      <c r="DD264" s="472"/>
      <c r="DE264" s="472"/>
      <c r="DF264" s="472"/>
      <c r="DG264" s="472"/>
      <c r="DH264" s="472"/>
      <c r="DI264" s="472"/>
      <c r="DJ264" s="472"/>
      <c r="DK264" s="472"/>
      <c r="DL264" s="472"/>
      <c r="DM264" s="472"/>
      <c r="DN264" s="472"/>
      <c r="DO264" s="472"/>
      <c r="DP264" s="472"/>
      <c r="DQ264" s="472"/>
      <c r="DR264" s="472"/>
      <c r="DS264" s="472"/>
      <c r="DT264" s="472"/>
      <c r="DU264" s="472"/>
      <c r="DV264" s="472"/>
      <c r="DW264" s="472"/>
      <c r="DX264" s="472"/>
      <c r="DY264" s="472"/>
      <c r="DZ264" s="472"/>
      <c r="EA264" s="472"/>
      <c r="EB264" s="472"/>
      <c r="EC264" s="472"/>
      <c r="ED264" s="472"/>
      <c r="EE264" s="472"/>
      <c r="EF264" s="472"/>
      <c r="EG264" s="472"/>
      <c r="EH264" s="472"/>
      <c r="EI264" s="472"/>
      <c r="EJ264" s="472"/>
      <c r="EK264" s="472"/>
      <c r="EL264" s="472"/>
      <c r="EM264" s="472"/>
      <c r="EN264" s="472"/>
      <c r="EO264" s="472"/>
      <c r="EP264" s="472"/>
      <c r="EQ264" s="472"/>
      <c r="ER264" s="472"/>
      <c r="ES264" s="472"/>
      <c r="ET264" s="472"/>
      <c r="EU264" s="472"/>
      <c r="EV264" s="472"/>
      <c r="EW264" s="472"/>
      <c r="EX264" s="472"/>
      <c r="EY264" s="472"/>
      <c r="EZ264" s="472"/>
      <c r="FA264" s="472"/>
      <c r="FB264" s="472"/>
      <c r="FC264" s="472"/>
      <c r="FD264" s="472"/>
      <c r="FE264" s="472"/>
      <c r="FF264" s="472"/>
      <c r="FG264" s="472"/>
      <c r="FH264" s="472"/>
      <c r="FI264" s="472"/>
      <c r="FJ264" s="472"/>
      <c r="FK264" s="472"/>
      <c r="FL264" s="472"/>
      <c r="FM264" s="472"/>
      <c r="FN264" s="472"/>
      <c r="FO264" s="472"/>
      <c r="FP264" s="472"/>
      <c r="FQ264" s="472"/>
      <c r="FR264" s="472"/>
      <c r="FS264" s="472"/>
      <c r="FT264" s="472"/>
      <c r="FU264" s="472"/>
      <c r="FV264" s="472"/>
      <c r="FW264" s="472"/>
      <c r="FX264" s="472"/>
      <c r="FY264" s="472"/>
      <c r="FZ264" s="472"/>
      <c r="GA264" s="472"/>
      <c r="GB264" s="472"/>
      <c r="GC264" s="472"/>
      <c r="GD264" s="472"/>
      <c r="GE264" s="472"/>
      <c r="GF264" s="472"/>
      <c r="GG264" s="472"/>
      <c r="GH264" s="472"/>
      <c r="GI264" s="472"/>
      <c r="GJ264" s="472"/>
      <c r="GK264" s="472"/>
      <c r="GL264" s="472"/>
      <c r="GM264" s="472"/>
      <c r="GN264" s="472"/>
      <c r="GO264" s="472"/>
      <c r="GP264" s="472"/>
      <c r="GQ264" s="472"/>
      <c r="GR264" s="472"/>
      <c r="GS264" s="472"/>
      <c r="GT264" s="472"/>
      <c r="GU264" s="472"/>
      <c r="GV264" s="472"/>
      <c r="GW264" s="472"/>
      <c r="GX264" s="472"/>
      <c r="GY264" s="472"/>
      <c r="GZ264" s="472"/>
      <c r="HA264" s="472"/>
      <c r="HB264" s="472"/>
      <c r="HC264" s="472"/>
      <c r="HD264" s="472"/>
      <c r="HE264" s="472"/>
      <c r="HF264" s="472"/>
      <c r="HG264" s="472"/>
      <c r="HH264" s="472"/>
      <c r="HI264" s="472"/>
      <c r="HJ264" s="472"/>
      <c r="HK264" s="472"/>
      <c r="HL264" s="472"/>
      <c r="HM264" s="472"/>
      <c r="HN264" s="472"/>
      <c r="HO264" s="472"/>
      <c r="HP264" s="472"/>
      <c r="HQ264" s="472"/>
      <c r="HR264" s="472"/>
      <c r="HS264" s="472"/>
      <c r="HT264" s="472"/>
      <c r="HU264" s="472"/>
      <c r="HV264" s="472"/>
      <c r="HW264" s="472"/>
      <c r="HX264" s="472"/>
      <c r="HY264" s="472"/>
      <c r="HZ264" s="472"/>
      <c r="IA264" s="472"/>
      <c r="IB264" s="472"/>
      <c r="IC264" s="472"/>
      <c r="ID264" s="472"/>
    </row>
    <row r="265" spans="1:238" ht="46.8" x14ac:dyDescent="0.3">
      <c r="A265" s="296" t="s">
        <v>1528</v>
      </c>
      <c r="B265" s="612">
        <v>3</v>
      </c>
      <c r="C265" s="612">
        <v>739</v>
      </c>
      <c r="D265" s="612">
        <v>5201</v>
      </c>
      <c r="E265" s="294">
        <f t="shared" si="73"/>
        <v>3544</v>
      </c>
      <c r="F265" s="294">
        <v>0</v>
      </c>
      <c r="G265" s="294">
        <v>0</v>
      </c>
      <c r="H265" s="294">
        <v>3544</v>
      </c>
      <c r="I265" s="294">
        <v>0</v>
      </c>
      <c r="J265" s="294">
        <v>0</v>
      </c>
      <c r="K265" s="294">
        <v>0</v>
      </c>
      <c r="L265" s="294">
        <v>0</v>
      </c>
      <c r="M265" s="294">
        <v>0</v>
      </c>
      <c r="N265" s="472"/>
      <c r="O265" s="472"/>
      <c r="P265" s="472"/>
      <c r="Q265" s="472"/>
      <c r="R265" s="472"/>
      <c r="S265" s="472"/>
      <c r="T265" s="472"/>
      <c r="U265" s="472"/>
      <c r="V265" s="472"/>
      <c r="W265" s="472"/>
      <c r="X265" s="472"/>
      <c r="Y265" s="472"/>
      <c r="Z265" s="472"/>
      <c r="AA265" s="472"/>
      <c r="AB265" s="472"/>
      <c r="AC265" s="472"/>
      <c r="AD265" s="472"/>
      <c r="AE265" s="472"/>
      <c r="AF265" s="472"/>
      <c r="AG265" s="472"/>
      <c r="AH265" s="472"/>
      <c r="AI265" s="472"/>
      <c r="AJ265" s="472"/>
      <c r="AK265" s="472"/>
      <c r="AL265" s="472"/>
      <c r="AM265" s="472"/>
      <c r="AN265" s="472"/>
      <c r="AO265" s="472"/>
      <c r="AP265" s="472"/>
      <c r="AQ265" s="472"/>
      <c r="AR265" s="472"/>
      <c r="AS265" s="472"/>
      <c r="AT265" s="472"/>
      <c r="AU265" s="472"/>
      <c r="AV265" s="472"/>
      <c r="AW265" s="472"/>
      <c r="AX265" s="472"/>
      <c r="AY265" s="472"/>
      <c r="AZ265" s="472"/>
      <c r="BA265" s="472"/>
      <c r="BB265" s="472"/>
      <c r="BC265" s="472"/>
      <c r="BD265" s="472"/>
      <c r="BE265" s="472"/>
      <c r="BF265" s="472"/>
      <c r="BG265" s="472"/>
      <c r="BH265" s="472"/>
      <c r="BI265" s="472"/>
      <c r="BJ265" s="472"/>
      <c r="BK265" s="472"/>
      <c r="BL265" s="472"/>
      <c r="BM265" s="472"/>
      <c r="BN265" s="472"/>
      <c r="BO265" s="472"/>
      <c r="BP265" s="472"/>
      <c r="BQ265" s="472"/>
      <c r="BR265" s="472"/>
      <c r="BS265" s="472"/>
      <c r="BT265" s="472"/>
      <c r="BU265" s="472"/>
      <c r="BV265" s="472"/>
      <c r="BW265" s="472"/>
      <c r="BX265" s="472"/>
      <c r="BY265" s="472"/>
      <c r="BZ265" s="472"/>
      <c r="CA265" s="472"/>
      <c r="CB265" s="472"/>
      <c r="CC265" s="472"/>
      <c r="CD265" s="472"/>
      <c r="CE265" s="472"/>
      <c r="CF265" s="472"/>
      <c r="CG265" s="472"/>
      <c r="CH265" s="472"/>
      <c r="CI265" s="472"/>
      <c r="CJ265" s="472"/>
      <c r="CK265" s="472"/>
      <c r="CL265" s="472"/>
      <c r="CM265" s="472"/>
      <c r="CN265" s="472"/>
      <c r="CO265" s="472"/>
      <c r="CP265" s="472"/>
      <c r="CQ265" s="472"/>
      <c r="CR265" s="472"/>
      <c r="CS265" s="472"/>
      <c r="CT265" s="472"/>
      <c r="CU265" s="472"/>
      <c r="CV265" s="472"/>
      <c r="CW265" s="472"/>
      <c r="CX265" s="472"/>
      <c r="CY265" s="472"/>
      <c r="CZ265" s="472"/>
      <c r="DA265" s="472"/>
      <c r="DB265" s="472"/>
      <c r="DC265" s="472"/>
      <c r="DD265" s="472"/>
      <c r="DE265" s="472"/>
      <c r="DF265" s="472"/>
      <c r="DG265" s="472"/>
      <c r="DH265" s="472"/>
      <c r="DI265" s="472"/>
      <c r="DJ265" s="472"/>
      <c r="DK265" s="472"/>
      <c r="DL265" s="472"/>
      <c r="DM265" s="472"/>
      <c r="DN265" s="472"/>
      <c r="DO265" s="472"/>
      <c r="DP265" s="472"/>
      <c r="DQ265" s="472"/>
      <c r="DR265" s="472"/>
      <c r="DS265" s="472"/>
      <c r="DT265" s="472"/>
      <c r="DU265" s="472"/>
      <c r="DV265" s="472"/>
      <c r="DW265" s="472"/>
      <c r="DX265" s="472"/>
      <c r="DY265" s="472"/>
      <c r="DZ265" s="472"/>
      <c r="EA265" s="472"/>
      <c r="EB265" s="472"/>
      <c r="EC265" s="472"/>
      <c r="ED265" s="472"/>
      <c r="EE265" s="472"/>
      <c r="EF265" s="472"/>
      <c r="EG265" s="472"/>
      <c r="EH265" s="472"/>
      <c r="EI265" s="472"/>
      <c r="EJ265" s="472"/>
      <c r="EK265" s="472"/>
      <c r="EL265" s="472"/>
      <c r="EM265" s="472"/>
      <c r="EN265" s="472"/>
      <c r="EO265" s="472"/>
      <c r="EP265" s="472"/>
      <c r="EQ265" s="472"/>
      <c r="ER265" s="472"/>
      <c r="ES265" s="472"/>
      <c r="ET265" s="472"/>
      <c r="EU265" s="472"/>
      <c r="EV265" s="472"/>
      <c r="EW265" s="472"/>
      <c r="EX265" s="472"/>
      <c r="EY265" s="472"/>
      <c r="EZ265" s="472"/>
      <c r="FA265" s="472"/>
      <c r="FB265" s="472"/>
      <c r="FC265" s="472"/>
      <c r="FD265" s="472"/>
      <c r="FE265" s="472"/>
      <c r="FF265" s="472"/>
      <c r="FG265" s="472"/>
      <c r="FH265" s="472"/>
      <c r="FI265" s="472"/>
      <c r="FJ265" s="472"/>
      <c r="FK265" s="472"/>
      <c r="FL265" s="472"/>
      <c r="FM265" s="472"/>
      <c r="FN265" s="472"/>
      <c r="FO265" s="472"/>
      <c r="FP265" s="472"/>
      <c r="FQ265" s="472"/>
      <c r="FR265" s="472"/>
      <c r="FS265" s="472"/>
      <c r="FT265" s="472"/>
      <c r="FU265" s="472"/>
      <c r="FV265" s="472"/>
      <c r="FW265" s="472"/>
      <c r="FX265" s="472"/>
      <c r="FY265" s="472"/>
      <c r="FZ265" s="472"/>
      <c r="GA265" s="472"/>
      <c r="GB265" s="472"/>
      <c r="GC265" s="472"/>
      <c r="GD265" s="472"/>
      <c r="GE265" s="472"/>
      <c r="GF265" s="472"/>
      <c r="GG265" s="472"/>
      <c r="GH265" s="472"/>
      <c r="GI265" s="472"/>
      <c r="GJ265" s="472"/>
      <c r="GK265" s="472"/>
      <c r="GL265" s="472"/>
      <c r="GM265" s="472"/>
      <c r="GN265" s="472"/>
      <c r="GO265" s="472"/>
      <c r="GP265" s="472"/>
      <c r="GQ265" s="472"/>
      <c r="GR265" s="472"/>
      <c r="GS265" s="472"/>
      <c r="GT265" s="472"/>
      <c r="GU265" s="472"/>
      <c r="GV265" s="472"/>
      <c r="GW265" s="472"/>
      <c r="GX265" s="472"/>
      <c r="GY265" s="472"/>
      <c r="GZ265" s="472"/>
      <c r="HA265" s="472"/>
      <c r="HB265" s="472"/>
      <c r="HC265" s="472"/>
      <c r="HD265" s="472"/>
      <c r="HE265" s="472"/>
      <c r="HF265" s="472"/>
      <c r="HG265" s="472"/>
      <c r="HH265" s="472"/>
      <c r="HI265" s="472"/>
      <c r="HJ265" s="472"/>
      <c r="HK265" s="472"/>
      <c r="HL265" s="472"/>
      <c r="HM265" s="472"/>
      <c r="HN265" s="472"/>
      <c r="HO265" s="472"/>
      <c r="HP265" s="472"/>
      <c r="HQ265" s="472"/>
      <c r="HR265" s="472"/>
      <c r="HS265" s="472"/>
      <c r="HT265" s="472"/>
      <c r="HU265" s="472"/>
      <c r="HV265" s="472"/>
      <c r="HW265" s="472"/>
      <c r="HX265" s="472"/>
      <c r="HY265" s="472"/>
      <c r="HZ265" s="472"/>
      <c r="IA265" s="472"/>
      <c r="IB265" s="472"/>
      <c r="IC265" s="472"/>
      <c r="ID265" s="472"/>
    </row>
    <row r="266" spans="1:238" ht="30.75" customHeight="1" x14ac:dyDescent="0.3">
      <c r="A266" s="296" t="s">
        <v>1529</v>
      </c>
      <c r="B266" s="612">
        <v>2</v>
      </c>
      <c r="C266" s="612">
        <v>759</v>
      </c>
      <c r="D266" s="612">
        <v>5201</v>
      </c>
      <c r="E266" s="294">
        <f t="shared" si="73"/>
        <v>3900</v>
      </c>
      <c r="F266" s="294">
        <v>0</v>
      </c>
      <c r="G266" s="294">
        <v>0</v>
      </c>
      <c r="H266" s="294">
        <v>3900</v>
      </c>
      <c r="I266" s="294">
        <v>0</v>
      </c>
      <c r="J266" s="294">
        <v>0</v>
      </c>
      <c r="K266" s="294">
        <v>0</v>
      </c>
      <c r="L266" s="294">
        <v>0</v>
      </c>
      <c r="M266" s="294">
        <v>0</v>
      </c>
      <c r="N266" s="472"/>
      <c r="O266" s="472"/>
      <c r="P266" s="472"/>
      <c r="Q266" s="472"/>
      <c r="R266" s="472"/>
      <c r="S266" s="472"/>
      <c r="T266" s="472"/>
      <c r="U266" s="472"/>
      <c r="V266" s="472"/>
      <c r="W266" s="472"/>
      <c r="X266" s="472"/>
      <c r="Y266" s="472"/>
      <c r="Z266" s="472"/>
      <c r="AA266" s="472"/>
      <c r="AB266" s="472"/>
      <c r="AC266" s="472"/>
      <c r="AD266" s="472"/>
      <c r="AE266" s="472"/>
      <c r="AF266" s="472"/>
      <c r="AG266" s="472"/>
      <c r="AH266" s="472"/>
      <c r="AI266" s="472"/>
      <c r="AJ266" s="472"/>
      <c r="AK266" s="472"/>
      <c r="AL266" s="472"/>
      <c r="AM266" s="472"/>
      <c r="AN266" s="472"/>
      <c r="AO266" s="472"/>
      <c r="AP266" s="472"/>
      <c r="AQ266" s="472"/>
      <c r="AR266" s="472"/>
      <c r="AS266" s="472"/>
      <c r="AT266" s="472"/>
      <c r="AU266" s="472"/>
      <c r="AV266" s="472"/>
      <c r="AW266" s="472"/>
      <c r="AX266" s="472"/>
      <c r="AY266" s="472"/>
      <c r="AZ266" s="472"/>
      <c r="BA266" s="472"/>
      <c r="BB266" s="472"/>
      <c r="BC266" s="472"/>
      <c r="BD266" s="472"/>
      <c r="BE266" s="472"/>
      <c r="BF266" s="472"/>
      <c r="BG266" s="472"/>
      <c r="BH266" s="472"/>
      <c r="BI266" s="472"/>
      <c r="BJ266" s="472"/>
      <c r="BK266" s="472"/>
      <c r="BL266" s="472"/>
      <c r="BM266" s="472"/>
      <c r="BN266" s="472"/>
      <c r="BO266" s="472"/>
      <c r="BP266" s="472"/>
      <c r="BQ266" s="472"/>
      <c r="BR266" s="472"/>
      <c r="BS266" s="472"/>
      <c r="BT266" s="472"/>
      <c r="BU266" s="472"/>
      <c r="BV266" s="472"/>
      <c r="BW266" s="472"/>
      <c r="BX266" s="472"/>
      <c r="BY266" s="472"/>
      <c r="BZ266" s="472"/>
      <c r="CA266" s="472"/>
      <c r="CB266" s="472"/>
      <c r="CC266" s="472"/>
      <c r="CD266" s="472"/>
      <c r="CE266" s="472"/>
      <c r="CF266" s="472"/>
      <c r="CG266" s="472"/>
      <c r="CH266" s="472"/>
      <c r="CI266" s="472"/>
      <c r="CJ266" s="472"/>
      <c r="CK266" s="472"/>
      <c r="CL266" s="472"/>
      <c r="CM266" s="472"/>
      <c r="CN266" s="472"/>
      <c r="CO266" s="472"/>
      <c r="CP266" s="472"/>
      <c r="CQ266" s="472"/>
      <c r="CR266" s="472"/>
      <c r="CS266" s="472"/>
      <c r="CT266" s="472"/>
      <c r="CU266" s="472"/>
      <c r="CV266" s="472"/>
      <c r="CW266" s="472"/>
      <c r="CX266" s="472"/>
      <c r="CY266" s="472"/>
      <c r="CZ266" s="472"/>
      <c r="DA266" s="472"/>
      <c r="DB266" s="472"/>
      <c r="DC266" s="472"/>
      <c r="DD266" s="472"/>
      <c r="DE266" s="472"/>
      <c r="DF266" s="472"/>
      <c r="DG266" s="472"/>
      <c r="DH266" s="472"/>
      <c r="DI266" s="472"/>
      <c r="DJ266" s="472"/>
      <c r="DK266" s="472"/>
      <c r="DL266" s="472"/>
      <c r="DM266" s="472"/>
      <c r="DN266" s="472"/>
      <c r="DO266" s="472"/>
      <c r="DP266" s="472"/>
      <c r="DQ266" s="472"/>
      <c r="DR266" s="472"/>
      <c r="DS266" s="472"/>
      <c r="DT266" s="472"/>
      <c r="DU266" s="472"/>
      <c r="DV266" s="472"/>
      <c r="DW266" s="472"/>
      <c r="DX266" s="472"/>
      <c r="DY266" s="472"/>
      <c r="DZ266" s="472"/>
      <c r="EA266" s="472"/>
      <c r="EB266" s="472"/>
      <c r="EC266" s="472"/>
      <c r="ED266" s="472"/>
      <c r="EE266" s="472"/>
      <c r="EF266" s="472"/>
      <c r="EG266" s="472"/>
      <c r="EH266" s="472"/>
      <c r="EI266" s="472"/>
      <c r="EJ266" s="472"/>
      <c r="EK266" s="472"/>
      <c r="EL266" s="472"/>
      <c r="EM266" s="472"/>
      <c r="EN266" s="472"/>
      <c r="EO266" s="472"/>
      <c r="EP266" s="472"/>
      <c r="EQ266" s="472"/>
      <c r="ER266" s="472"/>
      <c r="ES266" s="472"/>
      <c r="ET266" s="472"/>
      <c r="EU266" s="472"/>
      <c r="EV266" s="472"/>
      <c r="EW266" s="472"/>
      <c r="EX266" s="472"/>
      <c r="EY266" s="472"/>
      <c r="EZ266" s="472"/>
      <c r="FA266" s="472"/>
      <c r="FB266" s="472"/>
      <c r="FC266" s="472"/>
      <c r="FD266" s="472"/>
      <c r="FE266" s="472"/>
      <c r="FF266" s="472"/>
      <c r="FG266" s="472"/>
      <c r="FH266" s="472"/>
      <c r="FI266" s="472"/>
      <c r="FJ266" s="472"/>
      <c r="FK266" s="472"/>
      <c r="FL266" s="472"/>
      <c r="FM266" s="472"/>
      <c r="FN266" s="472"/>
      <c r="FO266" s="472"/>
      <c r="FP266" s="472"/>
      <c r="FQ266" s="472"/>
      <c r="FR266" s="472"/>
      <c r="FS266" s="472"/>
      <c r="FT266" s="472"/>
      <c r="FU266" s="472"/>
      <c r="FV266" s="472"/>
      <c r="FW266" s="472"/>
      <c r="FX266" s="472"/>
      <c r="FY266" s="472"/>
      <c r="FZ266" s="472"/>
      <c r="GA266" s="472"/>
      <c r="GB266" s="472"/>
      <c r="GC266" s="472"/>
      <c r="GD266" s="472"/>
      <c r="GE266" s="472"/>
      <c r="GF266" s="472"/>
      <c r="GG266" s="472"/>
      <c r="GH266" s="472"/>
      <c r="GI266" s="472"/>
      <c r="GJ266" s="472"/>
      <c r="GK266" s="472"/>
      <c r="GL266" s="472"/>
      <c r="GM266" s="472"/>
      <c r="GN266" s="472"/>
      <c r="GO266" s="472"/>
      <c r="GP266" s="472"/>
      <c r="GQ266" s="472"/>
      <c r="GR266" s="472"/>
      <c r="GS266" s="472"/>
      <c r="GT266" s="472"/>
      <c r="GU266" s="472"/>
      <c r="GV266" s="472"/>
      <c r="GW266" s="472"/>
      <c r="GX266" s="472"/>
      <c r="GY266" s="472"/>
      <c r="GZ266" s="472"/>
      <c r="HA266" s="472"/>
      <c r="HB266" s="472"/>
      <c r="HC266" s="472"/>
      <c r="HD266" s="472"/>
      <c r="HE266" s="472"/>
      <c r="HF266" s="472"/>
      <c r="HG266" s="472"/>
      <c r="HH266" s="472"/>
      <c r="HI266" s="472"/>
      <c r="HJ266" s="472"/>
      <c r="HK266" s="472"/>
      <c r="HL266" s="472"/>
      <c r="HM266" s="472"/>
      <c r="HN266" s="472"/>
      <c r="HO266" s="472"/>
      <c r="HP266" s="472"/>
      <c r="HQ266" s="472"/>
      <c r="HR266" s="472"/>
      <c r="HS266" s="472"/>
      <c r="HT266" s="472"/>
      <c r="HU266" s="472"/>
      <c r="HV266" s="472"/>
      <c r="HW266" s="472"/>
      <c r="HX266" s="472"/>
      <c r="HY266" s="472"/>
      <c r="HZ266" s="472"/>
      <c r="IA266" s="472"/>
      <c r="IB266" s="472"/>
      <c r="IC266" s="472"/>
      <c r="ID266" s="472"/>
    </row>
    <row r="267" spans="1:238" ht="31.2" x14ac:dyDescent="0.3">
      <c r="A267" s="397" t="s">
        <v>1215</v>
      </c>
      <c r="B267" s="611"/>
      <c r="C267" s="611"/>
      <c r="D267" s="611"/>
      <c r="E267" s="291">
        <f t="shared" si="73"/>
        <v>59100</v>
      </c>
      <c r="F267" s="291">
        <f>SUM(F268:F276)</f>
        <v>0</v>
      </c>
      <c r="G267" s="291">
        <f t="shared" ref="G267:M267" si="74">SUM(G268:G276)</f>
        <v>0</v>
      </c>
      <c r="H267" s="291">
        <f t="shared" si="74"/>
        <v>59100</v>
      </c>
      <c r="I267" s="291">
        <f t="shared" si="74"/>
        <v>0</v>
      </c>
      <c r="J267" s="291">
        <f t="shared" si="74"/>
        <v>0</v>
      </c>
      <c r="K267" s="291">
        <f t="shared" si="74"/>
        <v>0</v>
      </c>
      <c r="L267" s="291">
        <f t="shared" si="74"/>
        <v>0</v>
      </c>
      <c r="M267" s="291">
        <f t="shared" si="74"/>
        <v>0</v>
      </c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472"/>
      <c r="FQ267" s="472"/>
      <c r="FR267" s="472"/>
      <c r="FS267" s="472"/>
      <c r="FT267" s="472"/>
      <c r="FU267" s="472"/>
      <c r="FV267" s="472"/>
      <c r="FW267" s="472"/>
      <c r="FX267" s="472"/>
      <c r="FY267" s="472"/>
      <c r="FZ267" s="472"/>
      <c r="GA267" s="472"/>
      <c r="GB267" s="472"/>
      <c r="GC267" s="472"/>
      <c r="GD267" s="472"/>
      <c r="GE267" s="472"/>
      <c r="GF267" s="472"/>
      <c r="GG267" s="472"/>
      <c r="GH267" s="472"/>
      <c r="GI267" s="472"/>
      <c r="GJ267" s="472"/>
      <c r="GK267" s="472"/>
      <c r="GL267" s="472"/>
      <c r="GM267" s="472"/>
      <c r="GN267" s="472"/>
      <c r="GO267" s="472"/>
      <c r="GP267" s="472"/>
      <c r="GQ267" s="472"/>
      <c r="GR267" s="472"/>
      <c r="GS267" s="472"/>
      <c r="GT267" s="472"/>
      <c r="GU267" s="472"/>
      <c r="GV267" s="472"/>
      <c r="GW267" s="472"/>
      <c r="GX267" s="472"/>
      <c r="GY267" s="472"/>
      <c r="GZ267" s="472"/>
      <c r="HA267" s="472"/>
      <c r="HB267" s="472"/>
      <c r="HC267" s="472"/>
      <c r="HD267" s="472"/>
      <c r="HE267" s="472"/>
      <c r="HF267" s="472"/>
      <c r="HG267" s="472"/>
      <c r="HH267" s="472"/>
      <c r="HI267" s="472"/>
      <c r="HJ267" s="472"/>
      <c r="HK267" s="472"/>
      <c r="HL267" s="472"/>
      <c r="HM267" s="472"/>
      <c r="HN267" s="472"/>
      <c r="HO267" s="472"/>
      <c r="HP267" s="472"/>
      <c r="HQ267" s="472"/>
      <c r="HR267" s="472"/>
      <c r="HS267" s="472"/>
      <c r="HT267" s="472"/>
      <c r="HU267" s="472"/>
      <c r="HV267" s="472"/>
      <c r="HW267" s="472"/>
      <c r="HX267" s="472"/>
      <c r="HY267" s="472"/>
      <c r="HZ267" s="472"/>
      <c r="IA267" s="472"/>
      <c r="IB267" s="472"/>
      <c r="IC267" s="472"/>
      <c r="ID267" s="472"/>
    </row>
    <row r="268" spans="1:238" ht="30.75" customHeight="1" x14ac:dyDescent="0.3">
      <c r="A268" s="296" t="s">
        <v>1530</v>
      </c>
      <c r="B268" s="612">
        <v>1</v>
      </c>
      <c r="C268" s="612">
        <v>751</v>
      </c>
      <c r="D268" s="612">
        <v>5203</v>
      </c>
      <c r="E268" s="294">
        <f t="shared" si="73"/>
        <v>1700</v>
      </c>
      <c r="F268" s="294">
        <v>0</v>
      </c>
      <c r="G268" s="294">
        <v>0</v>
      </c>
      <c r="H268" s="294">
        <v>1700</v>
      </c>
      <c r="I268" s="294">
        <v>0</v>
      </c>
      <c r="J268" s="294">
        <v>0</v>
      </c>
      <c r="K268" s="294">
        <v>0</v>
      </c>
      <c r="L268" s="294">
        <v>0</v>
      </c>
      <c r="M268" s="294">
        <v>0</v>
      </c>
      <c r="N268" s="472"/>
      <c r="O268" s="472"/>
      <c r="P268" s="472"/>
      <c r="Q268" s="472"/>
      <c r="R268" s="472"/>
      <c r="S268" s="472"/>
      <c r="T268" s="472"/>
      <c r="U268" s="472"/>
      <c r="V268" s="472"/>
      <c r="W268" s="472"/>
      <c r="X268" s="472"/>
      <c r="Y268" s="472"/>
      <c r="Z268" s="472"/>
      <c r="AA268" s="472"/>
      <c r="AB268" s="472"/>
      <c r="AC268" s="472"/>
      <c r="AD268" s="472"/>
      <c r="AE268" s="472"/>
      <c r="AF268" s="472"/>
      <c r="AG268" s="472"/>
      <c r="AH268" s="472"/>
      <c r="AI268" s="472"/>
      <c r="AJ268" s="472"/>
      <c r="AK268" s="472"/>
      <c r="AL268" s="472"/>
      <c r="AM268" s="472"/>
      <c r="AN268" s="472"/>
      <c r="AO268" s="472"/>
      <c r="AP268" s="472"/>
      <c r="AQ268" s="472"/>
      <c r="AR268" s="472"/>
      <c r="AS268" s="472"/>
      <c r="AT268" s="472"/>
      <c r="AU268" s="472"/>
      <c r="AV268" s="472"/>
      <c r="AW268" s="472"/>
      <c r="AX268" s="472"/>
      <c r="AY268" s="472"/>
      <c r="AZ268" s="472"/>
      <c r="BA268" s="472"/>
      <c r="BB268" s="472"/>
      <c r="BC268" s="472"/>
      <c r="BD268" s="472"/>
      <c r="BE268" s="472"/>
      <c r="BF268" s="472"/>
      <c r="BG268" s="472"/>
      <c r="BH268" s="472"/>
      <c r="BI268" s="472"/>
      <c r="BJ268" s="472"/>
      <c r="BK268" s="472"/>
      <c r="BL268" s="472"/>
      <c r="BM268" s="472"/>
      <c r="BN268" s="472"/>
      <c r="BO268" s="472"/>
      <c r="BP268" s="472"/>
      <c r="BQ268" s="472"/>
      <c r="BR268" s="472"/>
      <c r="BS268" s="472"/>
      <c r="BT268" s="472"/>
      <c r="BU268" s="472"/>
      <c r="BV268" s="472"/>
      <c r="BW268" s="472"/>
      <c r="BX268" s="472"/>
      <c r="BY268" s="472"/>
      <c r="BZ268" s="472"/>
      <c r="CA268" s="472"/>
      <c r="CB268" s="472"/>
      <c r="CC268" s="472"/>
      <c r="CD268" s="472"/>
      <c r="CE268" s="472"/>
      <c r="CF268" s="472"/>
      <c r="CG268" s="472"/>
      <c r="CH268" s="472"/>
      <c r="CI268" s="472"/>
      <c r="CJ268" s="472"/>
      <c r="CK268" s="472"/>
      <c r="CL268" s="472"/>
      <c r="CM268" s="472"/>
      <c r="CN268" s="472"/>
      <c r="CO268" s="472"/>
      <c r="CP268" s="472"/>
      <c r="CQ268" s="472"/>
      <c r="CR268" s="472"/>
      <c r="CS268" s="472"/>
      <c r="CT268" s="472"/>
      <c r="CU268" s="472"/>
      <c r="CV268" s="472"/>
      <c r="CW268" s="472"/>
      <c r="CX268" s="472"/>
      <c r="CY268" s="472"/>
      <c r="CZ268" s="472"/>
      <c r="DA268" s="472"/>
      <c r="DB268" s="472"/>
      <c r="DC268" s="472"/>
      <c r="DD268" s="472"/>
      <c r="DE268" s="472"/>
      <c r="DF268" s="472"/>
      <c r="DG268" s="472"/>
      <c r="DH268" s="472"/>
      <c r="DI268" s="472"/>
      <c r="DJ268" s="472"/>
      <c r="DK268" s="472"/>
      <c r="DL268" s="472"/>
      <c r="DM268" s="472"/>
      <c r="DN268" s="472"/>
      <c r="DO268" s="472"/>
      <c r="DP268" s="472"/>
      <c r="DQ268" s="472"/>
      <c r="DR268" s="472"/>
      <c r="DS268" s="472"/>
      <c r="DT268" s="472"/>
      <c r="DU268" s="472"/>
      <c r="DV268" s="472"/>
      <c r="DW268" s="472"/>
      <c r="DX268" s="472"/>
      <c r="DY268" s="472"/>
      <c r="DZ268" s="472"/>
      <c r="EA268" s="472"/>
      <c r="EB268" s="472"/>
      <c r="EC268" s="472"/>
      <c r="ED268" s="472"/>
      <c r="EE268" s="472"/>
      <c r="EF268" s="472"/>
      <c r="EG268" s="472"/>
      <c r="EH268" s="472"/>
      <c r="EI268" s="472"/>
      <c r="EJ268" s="472"/>
      <c r="EK268" s="472"/>
      <c r="EL268" s="472"/>
      <c r="EM268" s="472"/>
      <c r="EN268" s="472"/>
      <c r="EO268" s="472"/>
      <c r="EP268" s="472"/>
      <c r="EQ268" s="472"/>
      <c r="ER268" s="472"/>
      <c r="ES268" s="472"/>
      <c r="ET268" s="472"/>
      <c r="EU268" s="472"/>
      <c r="EV268" s="472"/>
      <c r="EW268" s="472"/>
      <c r="EX268" s="472"/>
      <c r="EY268" s="472"/>
      <c r="EZ268" s="472"/>
      <c r="FA268" s="472"/>
      <c r="FB268" s="472"/>
      <c r="FC268" s="472"/>
      <c r="FD268" s="472"/>
      <c r="FE268" s="472"/>
      <c r="FF268" s="472"/>
      <c r="FG268" s="472"/>
      <c r="FH268" s="472"/>
      <c r="FI268" s="472"/>
      <c r="FJ268" s="472"/>
      <c r="FK268" s="472"/>
      <c r="FL268" s="472"/>
      <c r="FM268" s="472"/>
      <c r="FN268" s="472"/>
      <c r="FO268" s="472"/>
      <c r="FP268" s="472"/>
      <c r="FQ268" s="472"/>
      <c r="FR268" s="472"/>
      <c r="FS268" s="472"/>
      <c r="FT268" s="472"/>
      <c r="FU268" s="472"/>
      <c r="FV268" s="472"/>
      <c r="FW268" s="472"/>
      <c r="FX268" s="472"/>
      <c r="FY268" s="472"/>
      <c r="FZ268" s="472"/>
      <c r="GA268" s="472"/>
      <c r="GB268" s="472"/>
      <c r="GC268" s="472"/>
      <c r="GD268" s="472"/>
      <c r="GE268" s="472"/>
      <c r="GF268" s="472"/>
      <c r="GG268" s="472"/>
      <c r="GH268" s="472"/>
      <c r="GI268" s="472"/>
      <c r="GJ268" s="472"/>
      <c r="GK268" s="472"/>
      <c r="GL268" s="472"/>
      <c r="GM268" s="472"/>
      <c r="GN268" s="472"/>
      <c r="GO268" s="472"/>
      <c r="GP268" s="472"/>
      <c r="GQ268" s="472"/>
      <c r="GR268" s="472"/>
      <c r="GS268" s="472"/>
      <c r="GT268" s="472"/>
      <c r="GU268" s="472"/>
      <c r="GV268" s="472"/>
      <c r="GW268" s="472"/>
      <c r="GX268" s="472"/>
      <c r="GY268" s="472"/>
      <c r="GZ268" s="472"/>
      <c r="HA268" s="472"/>
      <c r="HB268" s="472"/>
      <c r="HC268" s="472"/>
      <c r="HD268" s="472"/>
      <c r="HE268" s="472"/>
      <c r="HF268" s="472"/>
      <c r="HG268" s="472"/>
      <c r="HH268" s="472"/>
      <c r="HI268" s="472"/>
      <c r="HJ268" s="472"/>
      <c r="HK268" s="472"/>
      <c r="HL268" s="472"/>
      <c r="HM268" s="472"/>
      <c r="HN268" s="472"/>
      <c r="HO268" s="472"/>
      <c r="HP268" s="472"/>
      <c r="HQ268" s="472"/>
      <c r="HR268" s="472"/>
      <c r="HS268" s="472"/>
      <c r="HT268" s="472"/>
      <c r="HU268" s="472"/>
      <c r="HV268" s="472"/>
      <c r="HW268" s="472"/>
      <c r="HX268" s="472"/>
      <c r="HY268" s="472"/>
      <c r="HZ268" s="472"/>
      <c r="IA268" s="472"/>
      <c r="IB268" s="472"/>
      <c r="IC268" s="472"/>
      <c r="ID268" s="472"/>
    </row>
    <row r="269" spans="1:238" ht="30.75" customHeight="1" x14ac:dyDescent="0.3">
      <c r="A269" s="296" t="s">
        <v>1531</v>
      </c>
      <c r="B269" s="612">
        <v>1</v>
      </c>
      <c r="C269" s="612">
        <v>751</v>
      </c>
      <c r="D269" s="612">
        <v>5203</v>
      </c>
      <c r="E269" s="294">
        <f t="shared" si="73"/>
        <v>6000</v>
      </c>
      <c r="F269" s="294">
        <v>0</v>
      </c>
      <c r="G269" s="294">
        <v>0</v>
      </c>
      <c r="H269" s="294">
        <v>6000</v>
      </c>
      <c r="I269" s="294">
        <v>0</v>
      </c>
      <c r="J269" s="294">
        <v>0</v>
      </c>
      <c r="K269" s="294">
        <v>0</v>
      </c>
      <c r="L269" s="294">
        <v>0</v>
      </c>
      <c r="M269" s="294">
        <v>0</v>
      </c>
      <c r="N269" s="472"/>
      <c r="O269" s="472"/>
      <c r="P269" s="472"/>
      <c r="Q269" s="472"/>
      <c r="R269" s="472"/>
      <c r="S269" s="472"/>
      <c r="T269" s="472"/>
      <c r="U269" s="472"/>
      <c r="V269" s="472"/>
      <c r="W269" s="472"/>
      <c r="X269" s="472"/>
      <c r="Y269" s="472"/>
      <c r="Z269" s="472"/>
      <c r="AA269" s="472"/>
      <c r="AB269" s="472"/>
      <c r="AC269" s="472"/>
      <c r="AD269" s="472"/>
      <c r="AE269" s="472"/>
      <c r="AF269" s="472"/>
      <c r="AG269" s="472"/>
      <c r="AH269" s="472"/>
      <c r="AI269" s="472"/>
      <c r="AJ269" s="472"/>
      <c r="AK269" s="472"/>
      <c r="AL269" s="472"/>
      <c r="AM269" s="472"/>
      <c r="AN269" s="472"/>
      <c r="AO269" s="472"/>
      <c r="AP269" s="472"/>
      <c r="AQ269" s="472"/>
      <c r="AR269" s="472"/>
      <c r="AS269" s="472"/>
      <c r="AT269" s="472"/>
      <c r="AU269" s="472"/>
      <c r="AV269" s="472"/>
      <c r="AW269" s="472"/>
      <c r="AX269" s="472"/>
      <c r="AY269" s="472"/>
      <c r="AZ269" s="472"/>
      <c r="BA269" s="472"/>
      <c r="BB269" s="472"/>
      <c r="BC269" s="472"/>
      <c r="BD269" s="472"/>
      <c r="BE269" s="472"/>
      <c r="BF269" s="472"/>
      <c r="BG269" s="472"/>
      <c r="BH269" s="472"/>
      <c r="BI269" s="472"/>
      <c r="BJ269" s="472"/>
      <c r="BK269" s="472"/>
      <c r="BL269" s="472"/>
      <c r="BM269" s="472"/>
      <c r="BN269" s="472"/>
      <c r="BO269" s="472"/>
      <c r="BP269" s="472"/>
      <c r="BQ269" s="472"/>
      <c r="BR269" s="472"/>
      <c r="BS269" s="472"/>
      <c r="BT269" s="472"/>
      <c r="BU269" s="472"/>
      <c r="BV269" s="472"/>
      <c r="BW269" s="472"/>
      <c r="BX269" s="472"/>
      <c r="BY269" s="472"/>
      <c r="BZ269" s="472"/>
      <c r="CA269" s="472"/>
      <c r="CB269" s="472"/>
      <c r="CC269" s="472"/>
      <c r="CD269" s="472"/>
      <c r="CE269" s="472"/>
      <c r="CF269" s="472"/>
      <c r="CG269" s="472"/>
      <c r="CH269" s="472"/>
      <c r="CI269" s="472"/>
      <c r="CJ269" s="472"/>
      <c r="CK269" s="472"/>
      <c r="CL269" s="472"/>
      <c r="CM269" s="472"/>
      <c r="CN269" s="472"/>
      <c r="CO269" s="472"/>
      <c r="CP269" s="472"/>
      <c r="CQ269" s="472"/>
      <c r="CR269" s="472"/>
      <c r="CS269" s="472"/>
      <c r="CT269" s="472"/>
      <c r="CU269" s="472"/>
      <c r="CV269" s="472"/>
      <c r="CW269" s="472"/>
      <c r="CX269" s="472"/>
      <c r="CY269" s="472"/>
      <c r="CZ269" s="472"/>
      <c r="DA269" s="472"/>
      <c r="DB269" s="472"/>
      <c r="DC269" s="472"/>
      <c r="DD269" s="472"/>
      <c r="DE269" s="472"/>
      <c r="DF269" s="472"/>
      <c r="DG269" s="472"/>
      <c r="DH269" s="472"/>
      <c r="DI269" s="472"/>
      <c r="DJ269" s="472"/>
      <c r="DK269" s="472"/>
      <c r="DL269" s="472"/>
      <c r="DM269" s="472"/>
      <c r="DN269" s="472"/>
      <c r="DO269" s="472"/>
      <c r="DP269" s="472"/>
      <c r="DQ269" s="472"/>
      <c r="DR269" s="472"/>
      <c r="DS269" s="472"/>
      <c r="DT269" s="472"/>
      <c r="DU269" s="472"/>
      <c r="DV269" s="472"/>
      <c r="DW269" s="472"/>
      <c r="DX269" s="472"/>
      <c r="DY269" s="472"/>
      <c r="DZ269" s="472"/>
      <c r="EA269" s="472"/>
      <c r="EB269" s="472"/>
      <c r="EC269" s="472"/>
      <c r="ED269" s="472"/>
      <c r="EE269" s="472"/>
      <c r="EF269" s="472"/>
      <c r="EG269" s="472"/>
      <c r="EH269" s="472"/>
      <c r="EI269" s="472"/>
      <c r="EJ269" s="472"/>
      <c r="EK269" s="472"/>
      <c r="EL269" s="472"/>
      <c r="EM269" s="472"/>
      <c r="EN269" s="472"/>
      <c r="EO269" s="472"/>
      <c r="EP269" s="472"/>
      <c r="EQ269" s="472"/>
      <c r="ER269" s="472"/>
      <c r="ES269" s="472"/>
      <c r="ET269" s="472"/>
      <c r="EU269" s="472"/>
      <c r="EV269" s="472"/>
      <c r="EW269" s="472"/>
      <c r="EX269" s="472"/>
      <c r="EY269" s="472"/>
      <c r="EZ269" s="472"/>
      <c r="FA269" s="472"/>
      <c r="FB269" s="472"/>
      <c r="FC269" s="472"/>
      <c r="FD269" s="472"/>
      <c r="FE269" s="472"/>
      <c r="FF269" s="472"/>
      <c r="FG269" s="472"/>
      <c r="FH269" s="472"/>
      <c r="FI269" s="472"/>
      <c r="FJ269" s="472"/>
      <c r="FK269" s="472"/>
      <c r="FL269" s="472"/>
      <c r="FM269" s="472"/>
      <c r="FN269" s="472"/>
      <c r="FO269" s="472"/>
      <c r="FP269" s="472"/>
      <c r="FQ269" s="472"/>
      <c r="FR269" s="472"/>
      <c r="FS269" s="472"/>
      <c r="FT269" s="472"/>
      <c r="FU269" s="472"/>
      <c r="FV269" s="472"/>
      <c r="FW269" s="472"/>
      <c r="FX269" s="472"/>
      <c r="FY269" s="472"/>
      <c r="FZ269" s="472"/>
      <c r="GA269" s="472"/>
      <c r="GB269" s="472"/>
      <c r="GC269" s="472"/>
      <c r="GD269" s="472"/>
      <c r="GE269" s="472"/>
      <c r="GF269" s="472"/>
      <c r="GG269" s="472"/>
      <c r="GH269" s="472"/>
      <c r="GI269" s="472"/>
      <c r="GJ269" s="472"/>
      <c r="GK269" s="472"/>
      <c r="GL269" s="472"/>
      <c r="GM269" s="472"/>
      <c r="GN269" s="472"/>
      <c r="GO269" s="472"/>
      <c r="GP269" s="472"/>
      <c r="GQ269" s="472"/>
      <c r="GR269" s="472"/>
      <c r="GS269" s="472"/>
      <c r="GT269" s="472"/>
      <c r="GU269" s="472"/>
      <c r="GV269" s="472"/>
      <c r="GW269" s="472"/>
      <c r="GX269" s="472"/>
      <c r="GY269" s="472"/>
      <c r="GZ269" s="472"/>
      <c r="HA269" s="472"/>
      <c r="HB269" s="472"/>
      <c r="HC269" s="472"/>
      <c r="HD269" s="472"/>
      <c r="HE269" s="472"/>
      <c r="HF269" s="472"/>
      <c r="HG269" s="472"/>
      <c r="HH269" s="472"/>
      <c r="HI269" s="472"/>
      <c r="HJ269" s="472"/>
      <c r="HK269" s="472"/>
      <c r="HL269" s="472"/>
      <c r="HM269" s="472"/>
      <c r="HN269" s="472"/>
      <c r="HO269" s="472"/>
      <c r="HP269" s="472"/>
      <c r="HQ269" s="472"/>
      <c r="HR269" s="472"/>
      <c r="HS269" s="472"/>
      <c r="HT269" s="472"/>
      <c r="HU269" s="472"/>
      <c r="HV269" s="472"/>
      <c r="HW269" s="472"/>
      <c r="HX269" s="472"/>
      <c r="HY269" s="472"/>
      <c r="HZ269" s="472"/>
      <c r="IA269" s="472"/>
      <c r="IB269" s="472"/>
      <c r="IC269" s="472"/>
      <c r="ID269" s="472"/>
    </row>
    <row r="270" spans="1:238" ht="30.75" customHeight="1" x14ac:dyDescent="0.3">
      <c r="A270" s="296" t="s">
        <v>1532</v>
      </c>
      <c r="B270" s="612">
        <v>3</v>
      </c>
      <c r="C270" s="612">
        <v>751</v>
      </c>
      <c r="D270" s="612">
        <v>5203</v>
      </c>
      <c r="E270" s="294">
        <f t="shared" si="73"/>
        <v>5740</v>
      </c>
      <c r="F270" s="294">
        <v>0</v>
      </c>
      <c r="G270" s="294">
        <v>0</v>
      </c>
      <c r="H270" s="294">
        <v>5740</v>
      </c>
      <c r="I270" s="294">
        <v>0</v>
      </c>
      <c r="J270" s="294">
        <v>0</v>
      </c>
      <c r="K270" s="294">
        <v>0</v>
      </c>
      <c r="L270" s="294">
        <v>0</v>
      </c>
      <c r="M270" s="294">
        <v>0</v>
      </c>
      <c r="N270" s="472"/>
      <c r="O270" s="472"/>
      <c r="P270" s="472"/>
      <c r="Q270" s="472"/>
      <c r="R270" s="472"/>
      <c r="S270" s="472"/>
      <c r="T270" s="472"/>
      <c r="U270" s="472"/>
      <c r="V270" s="472"/>
      <c r="W270" s="472"/>
      <c r="X270" s="472"/>
      <c r="Y270" s="472"/>
      <c r="Z270" s="472"/>
      <c r="AA270" s="472"/>
      <c r="AB270" s="472"/>
      <c r="AC270" s="472"/>
      <c r="AD270" s="472"/>
      <c r="AE270" s="472"/>
      <c r="AF270" s="472"/>
      <c r="AG270" s="472"/>
      <c r="AH270" s="472"/>
      <c r="AI270" s="472"/>
      <c r="AJ270" s="472"/>
      <c r="AK270" s="472"/>
      <c r="AL270" s="472"/>
      <c r="AM270" s="472"/>
      <c r="AN270" s="472"/>
      <c r="AO270" s="472"/>
      <c r="AP270" s="472"/>
      <c r="AQ270" s="472"/>
      <c r="AR270" s="472"/>
      <c r="AS270" s="472"/>
      <c r="AT270" s="472"/>
      <c r="AU270" s="472"/>
      <c r="AV270" s="472"/>
      <c r="AW270" s="472"/>
      <c r="AX270" s="472"/>
      <c r="AY270" s="472"/>
      <c r="AZ270" s="472"/>
      <c r="BA270" s="472"/>
      <c r="BB270" s="472"/>
      <c r="BC270" s="472"/>
      <c r="BD270" s="472"/>
      <c r="BE270" s="472"/>
      <c r="BF270" s="472"/>
      <c r="BG270" s="472"/>
      <c r="BH270" s="472"/>
      <c r="BI270" s="472"/>
      <c r="BJ270" s="472"/>
      <c r="BK270" s="472"/>
      <c r="BL270" s="472"/>
      <c r="BM270" s="472"/>
      <c r="BN270" s="472"/>
      <c r="BO270" s="472"/>
      <c r="BP270" s="472"/>
      <c r="BQ270" s="472"/>
      <c r="BR270" s="472"/>
      <c r="BS270" s="472"/>
      <c r="BT270" s="472"/>
      <c r="BU270" s="472"/>
      <c r="BV270" s="472"/>
      <c r="BW270" s="472"/>
      <c r="BX270" s="472"/>
      <c r="BY270" s="472"/>
      <c r="BZ270" s="472"/>
      <c r="CA270" s="472"/>
      <c r="CB270" s="472"/>
      <c r="CC270" s="472"/>
      <c r="CD270" s="472"/>
      <c r="CE270" s="472"/>
      <c r="CF270" s="472"/>
      <c r="CG270" s="472"/>
      <c r="CH270" s="472"/>
      <c r="CI270" s="472"/>
      <c r="CJ270" s="472"/>
      <c r="CK270" s="472"/>
      <c r="CL270" s="472"/>
      <c r="CM270" s="472"/>
      <c r="CN270" s="472"/>
      <c r="CO270" s="472"/>
      <c r="CP270" s="472"/>
      <c r="CQ270" s="472"/>
      <c r="CR270" s="472"/>
      <c r="CS270" s="472"/>
      <c r="CT270" s="472"/>
      <c r="CU270" s="472"/>
      <c r="CV270" s="472"/>
      <c r="CW270" s="472"/>
      <c r="CX270" s="472"/>
      <c r="CY270" s="472"/>
      <c r="CZ270" s="472"/>
      <c r="DA270" s="472"/>
      <c r="DB270" s="472"/>
      <c r="DC270" s="472"/>
      <c r="DD270" s="472"/>
      <c r="DE270" s="472"/>
      <c r="DF270" s="472"/>
      <c r="DG270" s="472"/>
      <c r="DH270" s="472"/>
      <c r="DI270" s="472"/>
      <c r="DJ270" s="472"/>
      <c r="DK270" s="472"/>
      <c r="DL270" s="472"/>
      <c r="DM270" s="472"/>
      <c r="DN270" s="472"/>
      <c r="DO270" s="472"/>
      <c r="DP270" s="472"/>
      <c r="DQ270" s="472"/>
      <c r="DR270" s="472"/>
      <c r="DS270" s="472"/>
      <c r="DT270" s="472"/>
      <c r="DU270" s="472"/>
      <c r="DV270" s="472"/>
      <c r="DW270" s="472"/>
      <c r="DX270" s="472"/>
      <c r="DY270" s="472"/>
      <c r="DZ270" s="472"/>
      <c r="EA270" s="472"/>
      <c r="EB270" s="472"/>
      <c r="EC270" s="472"/>
      <c r="ED270" s="472"/>
      <c r="EE270" s="472"/>
      <c r="EF270" s="472"/>
      <c r="EG270" s="472"/>
      <c r="EH270" s="472"/>
      <c r="EI270" s="472"/>
      <c r="EJ270" s="472"/>
      <c r="EK270" s="472"/>
      <c r="EL270" s="472"/>
      <c r="EM270" s="472"/>
      <c r="EN270" s="472"/>
      <c r="EO270" s="472"/>
      <c r="EP270" s="472"/>
      <c r="EQ270" s="472"/>
      <c r="ER270" s="472"/>
      <c r="ES270" s="472"/>
      <c r="ET270" s="472"/>
      <c r="EU270" s="472"/>
      <c r="EV270" s="472"/>
      <c r="EW270" s="472"/>
      <c r="EX270" s="472"/>
      <c r="EY270" s="472"/>
      <c r="EZ270" s="472"/>
      <c r="FA270" s="472"/>
      <c r="FB270" s="472"/>
      <c r="FC270" s="472"/>
      <c r="FD270" s="472"/>
      <c r="FE270" s="472"/>
      <c r="FF270" s="472"/>
      <c r="FG270" s="472"/>
      <c r="FH270" s="472"/>
      <c r="FI270" s="472"/>
      <c r="FJ270" s="472"/>
      <c r="FK270" s="472"/>
      <c r="FL270" s="472"/>
      <c r="FM270" s="472"/>
      <c r="FN270" s="472"/>
      <c r="FO270" s="472"/>
      <c r="FP270" s="472"/>
      <c r="FQ270" s="472"/>
      <c r="FR270" s="472"/>
      <c r="FS270" s="472"/>
      <c r="FT270" s="472"/>
      <c r="FU270" s="472"/>
      <c r="FV270" s="472"/>
      <c r="FW270" s="472"/>
      <c r="FX270" s="472"/>
      <c r="FY270" s="472"/>
      <c r="FZ270" s="472"/>
      <c r="GA270" s="472"/>
      <c r="GB270" s="472"/>
      <c r="GC270" s="472"/>
      <c r="GD270" s="472"/>
      <c r="GE270" s="472"/>
      <c r="GF270" s="472"/>
      <c r="GG270" s="472"/>
      <c r="GH270" s="472"/>
      <c r="GI270" s="472"/>
      <c r="GJ270" s="472"/>
      <c r="GK270" s="472"/>
      <c r="GL270" s="472"/>
      <c r="GM270" s="472"/>
      <c r="GN270" s="472"/>
      <c r="GO270" s="472"/>
      <c r="GP270" s="472"/>
      <c r="GQ270" s="472"/>
      <c r="GR270" s="472"/>
      <c r="GS270" s="472"/>
      <c r="GT270" s="472"/>
      <c r="GU270" s="472"/>
      <c r="GV270" s="472"/>
      <c r="GW270" s="472"/>
      <c r="GX270" s="472"/>
      <c r="GY270" s="472"/>
      <c r="GZ270" s="472"/>
      <c r="HA270" s="472"/>
      <c r="HB270" s="472"/>
      <c r="HC270" s="472"/>
      <c r="HD270" s="472"/>
      <c r="HE270" s="472"/>
      <c r="HF270" s="472"/>
      <c r="HG270" s="472"/>
      <c r="HH270" s="472"/>
      <c r="HI270" s="472"/>
      <c r="HJ270" s="472"/>
      <c r="HK270" s="472"/>
      <c r="HL270" s="472"/>
      <c r="HM270" s="472"/>
      <c r="HN270" s="472"/>
      <c r="HO270" s="472"/>
      <c r="HP270" s="472"/>
      <c r="HQ270" s="472"/>
      <c r="HR270" s="472"/>
      <c r="HS270" s="472"/>
      <c r="HT270" s="472"/>
      <c r="HU270" s="472"/>
      <c r="HV270" s="472"/>
      <c r="HW270" s="472"/>
      <c r="HX270" s="472"/>
      <c r="HY270" s="472"/>
      <c r="HZ270" s="472"/>
      <c r="IA270" s="472"/>
      <c r="IB270" s="472"/>
      <c r="IC270" s="472"/>
      <c r="ID270" s="472"/>
    </row>
    <row r="271" spans="1:238" ht="30.75" customHeight="1" x14ac:dyDescent="0.3">
      <c r="A271" s="296" t="s">
        <v>1533</v>
      </c>
      <c r="B271" s="620" t="s">
        <v>1378</v>
      </c>
      <c r="C271" s="612">
        <v>751</v>
      </c>
      <c r="D271" s="612">
        <v>5203</v>
      </c>
      <c r="E271" s="294">
        <f t="shared" si="73"/>
        <v>7560</v>
      </c>
      <c r="F271" s="294">
        <v>0</v>
      </c>
      <c r="G271" s="294">
        <v>0</v>
      </c>
      <c r="H271" s="294">
        <f>2560+5000</f>
        <v>7560</v>
      </c>
      <c r="I271" s="294">
        <v>0</v>
      </c>
      <c r="J271" s="294">
        <v>0</v>
      </c>
      <c r="K271" s="294">
        <v>0</v>
      </c>
      <c r="L271" s="294">
        <v>0</v>
      </c>
      <c r="M271" s="294">
        <v>0</v>
      </c>
      <c r="N271" s="472"/>
      <c r="O271" s="472"/>
      <c r="P271" s="472"/>
      <c r="Q271" s="472"/>
      <c r="R271" s="472"/>
      <c r="S271" s="472"/>
      <c r="T271" s="472"/>
      <c r="U271" s="472"/>
      <c r="V271" s="472"/>
      <c r="W271" s="472"/>
      <c r="X271" s="472"/>
      <c r="Y271" s="472"/>
      <c r="Z271" s="472"/>
      <c r="AA271" s="472"/>
      <c r="AB271" s="472"/>
      <c r="AC271" s="472"/>
      <c r="AD271" s="472"/>
      <c r="AE271" s="472"/>
      <c r="AF271" s="472"/>
      <c r="AG271" s="472"/>
      <c r="AH271" s="472"/>
      <c r="AI271" s="472"/>
      <c r="AJ271" s="472"/>
      <c r="AK271" s="472"/>
      <c r="AL271" s="472"/>
      <c r="AM271" s="472"/>
      <c r="AN271" s="472"/>
      <c r="AO271" s="472"/>
      <c r="AP271" s="472"/>
      <c r="AQ271" s="472"/>
      <c r="AR271" s="472"/>
      <c r="AS271" s="472"/>
      <c r="AT271" s="472"/>
      <c r="AU271" s="472"/>
      <c r="AV271" s="472"/>
      <c r="AW271" s="472"/>
      <c r="AX271" s="472"/>
      <c r="AY271" s="472"/>
      <c r="AZ271" s="472"/>
      <c r="BA271" s="472"/>
      <c r="BB271" s="472"/>
      <c r="BC271" s="472"/>
      <c r="BD271" s="472"/>
      <c r="BE271" s="472"/>
      <c r="BF271" s="472"/>
      <c r="BG271" s="472"/>
      <c r="BH271" s="472"/>
      <c r="BI271" s="472"/>
      <c r="BJ271" s="472"/>
      <c r="BK271" s="472"/>
      <c r="BL271" s="472"/>
      <c r="BM271" s="472"/>
      <c r="BN271" s="472"/>
      <c r="BO271" s="472"/>
      <c r="BP271" s="472"/>
      <c r="BQ271" s="472"/>
      <c r="BR271" s="472"/>
      <c r="BS271" s="472"/>
      <c r="BT271" s="472"/>
      <c r="BU271" s="472"/>
      <c r="BV271" s="472"/>
      <c r="BW271" s="472"/>
      <c r="BX271" s="472"/>
      <c r="BY271" s="472"/>
      <c r="BZ271" s="472"/>
      <c r="CA271" s="472"/>
      <c r="CB271" s="472"/>
      <c r="CC271" s="472"/>
      <c r="CD271" s="472"/>
      <c r="CE271" s="472"/>
      <c r="CF271" s="472"/>
      <c r="CG271" s="472"/>
      <c r="CH271" s="472"/>
      <c r="CI271" s="472"/>
      <c r="CJ271" s="472"/>
      <c r="CK271" s="472"/>
      <c r="CL271" s="472"/>
      <c r="CM271" s="472"/>
      <c r="CN271" s="472"/>
      <c r="CO271" s="472"/>
      <c r="CP271" s="472"/>
      <c r="CQ271" s="472"/>
      <c r="CR271" s="472"/>
      <c r="CS271" s="472"/>
      <c r="CT271" s="472"/>
      <c r="CU271" s="472"/>
      <c r="CV271" s="472"/>
      <c r="CW271" s="472"/>
      <c r="CX271" s="472"/>
      <c r="CY271" s="472"/>
      <c r="CZ271" s="472"/>
      <c r="DA271" s="472"/>
      <c r="DB271" s="472"/>
      <c r="DC271" s="472"/>
      <c r="DD271" s="472"/>
      <c r="DE271" s="472"/>
      <c r="DF271" s="472"/>
      <c r="DG271" s="472"/>
      <c r="DH271" s="472"/>
      <c r="DI271" s="472"/>
      <c r="DJ271" s="472"/>
      <c r="DK271" s="472"/>
      <c r="DL271" s="472"/>
      <c r="DM271" s="472"/>
      <c r="DN271" s="472"/>
      <c r="DO271" s="472"/>
      <c r="DP271" s="472"/>
      <c r="DQ271" s="472"/>
      <c r="DR271" s="472"/>
      <c r="DS271" s="472"/>
      <c r="DT271" s="472"/>
      <c r="DU271" s="472"/>
      <c r="DV271" s="472"/>
      <c r="DW271" s="472"/>
      <c r="DX271" s="472"/>
      <c r="DY271" s="472"/>
      <c r="DZ271" s="472"/>
      <c r="EA271" s="472"/>
      <c r="EB271" s="472"/>
      <c r="EC271" s="472"/>
      <c r="ED271" s="472"/>
      <c r="EE271" s="472"/>
      <c r="EF271" s="472"/>
      <c r="EG271" s="472"/>
      <c r="EH271" s="472"/>
      <c r="EI271" s="472"/>
      <c r="EJ271" s="472"/>
      <c r="EK271" s="472"/>
      <c r="EL271" s="472"/>
      <c r="EM271" s="472"/>
      <c r="EN271" s="472"/>
      <c r="EO271" s="472"/>
      <c r="EP271" s="472"/>
      <c r="EQ271" s="472"/>
      <c r="ER271" s="472"/>
      <c r="ES271" s="472"/>
      <c r="ET271" s="472"/>
      <c r="EU271" s="472"/>
      <c r="EV271" s="472"/>
      <c r="EW271" s="472"/>
      <c r="EX271" s="472"/>
      <c r="EY271" s="472"/>
      <c r="EZ271" s="472"/>
      <c r="FA271" s="472"/>
      <c r="FB271" s="472"/>
      <c r="FC271" s="472"/>
      <c r="FD271" s="472"/>
      <c r="FE271" s="472"/>
      <c r="FF271" s="472"/>
      <c r="FG271" s="472"/>
      <c r="FH271" s="472"/>
      <c r="FI271" s="472"/>
      <c r="FJ271" s="472"/>
      <c r="FK271" s="472"/>
      <c r="FL271" s="472"/>
      <c r="FM271" s="472"/>
      <c r="FN271" s="472"/>
      <c r="FO271" s="472"/>
      <c r="FP271" s="472"/>
      <c r="FQ271" s="472"/>
      <c r="FR271" s="472"/>
      <c r="FS271" s="472"/>
      <c r="FT271" s="472"/>
      <c r="FU271" s="472"/>
      <c r="FV271" s="472"/>
      <c r="FW271" s="472"/>
      <c r="FX271" s="472"/>
      <c r="FY271" s="472"/>
      <c r="FZ271" s="472"/>
      <c r="GA271" s="472"/>
      <c r="GB271" s="472"/>
      <c r="GC271" s="472"/>
      <c r="GD271" s="472"/>
      <c r="GE271" s="472"/>
      <c r="GF271" s="472"/>
      <c r="GG271" s="472"/>
      <c r="GH271" s="472"/>
      <c r="GI271" s="472"/>
      <c r="GJ271" s="472"/>
      <c r="GK271" s="472"/>
      <c r="GL271" s="472"/>
      <c r="GM271" s="472"/>
      <c r="GN271" s="472"/>
      <c r="GO271" s="472"/>
      <c r="GP271" s="472"/>
      <c r="GQ271" s="472"/>
      <c r="GR271" s="472"/>
      <c r="GS271" s="472"/>
      <c r="GT271" s="472"/>
      <c r="GU271" s="472"/>
      <c r="GV271" s="472"/>
      <c r="GW271" s="472"/>
      <c r="GX271" s="472"/>
      <c r="GY271" s="472"/>
      <c r="GZ271" s="472"/>
      <c r="HA271" s="472"/>
      <c r="HB271" s="472"/>
      <c r="HC271" s="472"/>
      <c r="HD271" s="472"/>
      <c r="HE271" s="472"/>
      <c r="HF271" s="472"/>
      <c r="HG271" s="472"/>
      <c r="HH271" s="472"/>
      <c r="HI271" s="472"/>
      <c r="HJ271" s="472"/>
      <c r="HK271" s="472"/>
      <c r="HL271" s="472"/>
      <c r="HM271" s="472"/>
      <c r="HN271" s="472"/>
      <c r="HO271" s="472"/>
      <c r="HP271" s="472"/>
      <c r="HQ271" s="472"/>
      <c r="HR271" s="472"/>
      <c r="HS271" s="472"/>
      <c r="HT271" s="472"/>
      <c r="HU271" s="472"/>
      <c r="HV271" s="472"/>
      <c r="HW271" s="472"/>
      <c r="HX271" s="472"/>
      <c r="HY271" s="472"/>
      <c r="HZ271" s="472"/>
      <c r="IA271" s="472"/>
      <c r="IB271" s="472"/>
      <c r="IC271" s="472"/>
      <c r="ID271" s="472"/>
    </row>
    <row r="272" spans="1:238" ht="30.75" customHeight="1" x14ac:dyDescent="0.3">
      <c r="A272" s="296" t="s">
        <v>1534</v>
      </c>
      <c r="B272" s="612">
        <v>3</v>
      </c>
      <c r="C272" s="612">
        <v>739</v>
      </c>
      <c r="D272" s="612">
        <v>5203</v>
      </c>
      <c r="E272" s="294">
        <f t="shared" si="73"/>
        <v>7380</v>
      </c>
      <c r="F272" s="294">
        <v>0</v>
      </c>
      <c r="G272" s="294">
        <v>0</v>
      </c>
      <c r="H272" s="294">
        <v>7380</v>
      </c>
      <c r="I272" s="294">
        <v>0</v>
      </c>
      <c r="J272" s="294">
        <v>0</v>
      </c>
      <c r="K272" s="294">
        <v>0</v>
      </c>
      <c r="L272" s="294">
        <v>0</v>
      </c>
      <c r="M272" s="294">
        <v>0</v>
      </c>
      <c r="N272" s="472"/>
      <c r="O272" s="472"/>
      <c r="P272" s="472"/>
      <c r="Q272" s="472"/>
      <c r="R272" s="472"/>
      <c r="S272" s="472"/>
      <c r="T272" s="472"/>
      <c r="U272" s="472"/>
      <c r="V272" s="472"/>
      <c r="W272" s="472"/>
      <c r="X272" s="472"/>
      <c r="Y272" s="472"/>
      <c r="Z272" s="472"/>
      <c r="AA272" s="472"/>
      <c r="AB272" s="472"/>
      <c r="AC272" s="472"/>
      <c r="AD272" s="472"/>
      <c r="AE272" s="472"/>
      <c r="AF272" s="472"/>
      <c r="AG272" s="472"/>
      <c r="AH272" s="472"/>
      <c r="AI272" s="472"/>
      <c r="AJ272" s="472"/>
      <c r="AK272" s="472"/>
      <c r="AL272" s="472"/>
      <c r="AM272" s="472"/>
      <c r="AN272" s="472"/>
      <c r="AO272" s="472"/>
      <c r="AP272" s="472"/>
      <c r="AQ272" s="472"/>
      <c r="AR272" s="472"/>
      <c r="AS272" s="472"/>
      <c r="AT272" s="472"/>
      <c r="AU272" s="472"/>
      <c r="AV272" s="472"/>
      <c r="AW272" s="472"/>
      <c r="AX272" s="472"/>
      <c r="AY272" s="472"/>
      <c r="AZ272" s="472"/>
      <c r="BA272" s="472"/>
      <c r="BB272" s="472"/>
      <c r="BC272" s="472"/>
      <c r="BD272" s="472"/>
      <c r="BE272" s="472"/>
      <c r="BF272" s="472"/>
      <c r="BG272" s="472"/>
      <c r="BH272" s="472"/>
      <c r="BI272" s="472"/>
      <c r="BJ272" s="472"/>
      <c r="BK272" s="472"/>
      <c r="BL272" s="472"/>
      <c r="BM272" s="472"/>
      <c r="BN272" s="472"/>
      <c r="BO272" s="472"/>
      <c r="BP272" s="472"/>
      <c r="BQ272" s="472"/>
      <c r="BR272" s="472"/>
      <c r="BS272" s="472"/>
      <c r="BT272" s="472"/>
      <c r="BU272" s="472"/>
      <c r="BV272" s="472"/>
      <c r="BW272" s="472"/>
      <c r="BX272" s="472"/>
      <c r="BY272" s="472"/>
      <c r="BZ272" s="472"/>
      <c r="CA272" s="472"/>
      <c r="CB272" s="472"/>
      <c r="CC272" s="472"/>
      <c r="CD272" s="472"/>
      <c r="CE272" s="472"/>
      <c r="CF272" s="472"/>
      <c r="CG272" s="472"/>
      <c r="CH272" s="472"/>
      <c r="CI272" s="472"/>
      <c r="CJ272" s="472"/>
      <c r="CK272" s="472"/>
      <c r="CL272" s="472"/>
      <c r="CM272" s="472"/>
      <c r="CN272" s="472"/>
      <c r="CO272" s="472"/>
      <c r="CP272" s="472"/>
      <c r="CQ272" s="472"/>
      <c r="CR272" s="472"/>
      <c r="CS272" s="472"/>
      <c r="CT272" s="472"/>
      <c r="CU272" s="472"/>
      <c r="CV272" s="472"/>
      <c r="CW272" s="472"/>
      <c r="CX272" s="472"/>
      <c r="CY272" s="472"/>
      <c r="CZ272" s="472"/>
      <c r="DA272" s="472"/>
      <c r="DB272" s="472"/>
      <c r="DC272" s="472"/>
      <c r="DD272" s="472"/>
      <c r="DE272" s="472"/>
      <c r="DF272" s="472"/>
      <c r="DG272" s="472"/>
      <c r="DH272" s="472"/>
      <c r="DI272" s="472"/>
      <c r="DJ272" s="472"/>
      <c r="DK272" s="472"/>
      <c r="DL272" s="472"/>
      <c r="DM272" s="472"/>
      <c r="DN272" s="472"/>
      <c r="DO272" s="472"/>
      <c r="DP272" s="472"/>
      <c r="DQ272" s="472"/>
      <c r="DR272" s="472"/>
      <c r="DS272" s="472"/>
      <c r="DT272" s="472"/>
      <c r="DU272" s="472"/>
      <c r="DV272" s="472"/>
      <c r="DW272" s="472"/>
      <c r="DX272" s="472"/>
      <c r="DY272" s="472"/>
      <c r="DZ272" s="472"/>
      <c r="EA272" s="472"/>
      <c r="EB272" s="472"/>
      <c r="EC272" s="472"/>
      <c r="ED272" s="472"/>
      <c r="EE272" s="472"/>
      <c r="EF272" s="472"/>
      <c r="EG272" s="472"/>
      <c r="EH272" s="472"/>
      <c r="EI272" s="472"/>
      <c r="EJ272" s="472"/>
      <c r="EK272" s="472"/>
      <c r="EL272" s="472"/>
      <c r="EM272" s="472"/>
      <c r="EN272" s="472"/>
      <c r="EO272" s="472"/>
      <c r="EP272" s="472"/>
      <c r="EQ272" s="472"/>
      <c r="ER272" s="472"/>
      <c r="ES272" s="472"/>
      <c r="ET272" s="472"/>
      <c r="EU272" s="472"/>
      <c r="EV272" s="472"/>
      <c r="EW272" s="472"/>
      <c r="EX272" s="472"/>
      <c r="EY272" s="472"/>
      <c r="EZ272" s="472"/>
      <c r="FA272" s="472"/>
      <c r="FB272" s="472"/>
      <c r="FC272" s="472"/>
      <c r="FD272" s="472"/>
      <c r="FE272" s="472"/>
      <c r="FF272" s="472"/>
      <c r="FG272" s="472"/>
      <c r="FH272" s="472"/>
      <c r="FI272" s="472"/>
      <c r="FJ272" s="472"/>
      <c r="FK272" s="472"/>
      <c r="FL272" s="472"/>
      <c r="FM272" s="472"/>
      <c r="FN272" s="472"/>
      <c r="FO272" s="472"/>
      <c r="FP272" s="472"/>
      <c r="FQ272" s="472"/>
      <c r="FR272" s="472"/>
      <c r="FS272" s="472"/>
      <c r="FT272" s="472"/>
      <c r="FU272" s="472"/>
      <c r="FV272" s="472"/>
      <c r="FW272" s="472"/>
      <c r="FX272" s="472"/>
      <c r="FY272" s="472"/>
      <c r="FZ272" s="472"/>
      <c r="GA272" s="472"/>
      <c r="GB272" s="472"/>
      <c r="GC272" s="472"/>
      <c r="GD272" s="472"/>
      <c r="GE272" s="472"/>
      <c r="GF272" s="472"/>
      <c r="GG272" s="472"/>
      <c r="GH272" s="472"/>
      <c r="GI272" s="472"/>
      <c r="GJ272" s="472"/>
      <c r="GK272" s="472"/>
      <c r="GL272" s="472"/>
      <c r="GM272" s="472"/>
      <c r="GN272" s="472"/>
      <c r="GO272" s="472"/>
      <c r="GP272" s="472"/>
      <c r="GQ272" s="472"/>
      <c r="GR272" s="472"/>
      <c r="GS272" s="472"/>
      <c r="GT272" s="472"/>
      <c r="GU272" s="472"/>
      <c r="GV272" s="472"/>
      <c r="GW272" s="472"/>
      <c r="GX272" s="472"/>
      <c r="GY272" s="472"/>
      <c r="GZ272" s="472"/>
      <c r="HA272" s="472"/>
      <c r="HB272" s="472"/>
      <c r="HC272" s="472"/>
      <c r="HD272" s="472"/>
      <c r="HE272" s="472"/>
      <c r="HF272" s="472"/>
      <c r="HG272" s="472"/>
      <c r="HH272" s="472"/>
      <c r="HI272" s="472"/>
      <c r="HJ272" s="472"/>
      <c r="HK272" s="472"/>
      <c r="HL272" s="472"/>
      <c r="HM272" s="472"/>
      <c r="HN272" s="472"/>
      <c r="HO272" s="472"/>
      <c r="HP272" s="472"/>
      <c r="HQ272" s="472"/>
      <c r="HR272" s="472"/>
      <c r="HS272" s="472"/>
      <c r="HT272" s="472"/>
      <c r="HU272" s="472"/>
      <c r="HV272" s="472"/>
      <c r="HW272" s="472"/>
      <c r="HX272" s="472"/>
      <c r="HY272" s="472"/>
      <c r="HZ272" s="472"/>
      <c r="IA272" s="472"/>
      <c r="IB272" s="472"/>
      <c r="IC272" s="472"/>
      <c r="ID272" s="472"/>
    </row>
    <row r="273" spans="1:238" ht="30.75" customHeight="1" x14ac:dyDescent="0.3">
      <c r="A273" s="296" t="s">
        <v>1535</v>
      </c>
      <c r="B273" s="612">
        <v>2</v>
      </c>
      <c r="C273" s="612">
        <v>741</v>
      </c>
      <c r="D273" s="612">
        <v>5203</v>
      </c>
      <c r="E273" s="294">
        <f t="shared" si="73"/>
        <v>1988</v>
      </c>
      <c r="F273" s="294">
        <v>0</v>
      </c>
      <c r="G273" s="294">
        <v>0</v>
      </c>
      <c r="H273" s="294">
        <v>1988</v>
      </c>
      <c r="I273" s="294">
        <v>0</v>
      </c>
      <c r="J273" s="294">
        <v>0</v>
      </c>
      <c r="K273" s="294">
        <v>0</v>
      </c>
      <c r="L273" s="294">
        <v>0</v>
      </c>
      <c r="M273" s="294">
        <v>0</v>
      </c>
      <c r="N273" s="472"/>
      <c r="O273" s="472"/>
      <c r="P273" s="472"/>
      <c r="Q273" s="472"/>
      <c r="R273" s="472"/>
      <c r="S273" s="472"/>
      <c r="T273" s="472"/>
      <c r="U273" s="472"/>
      <c r="V273" s="472"/>
      <c r="W273" s="472"/>
      <c r="X273" s="472"/>
      <c r="Y273" s="472"/>
      <c r="Z273" s="472"/>
      <c r="AA273" s="472"/>
      <c r="AB273" s="472"/>
      <c r="AC273" s="472"/>
      <c r="AD273" s="472"/>
      <c r="AE273" s="472"/>
      <c r="AF273" s="472"/>
      <c r="AG273" s="472"/>
      <c r="AH273" s="472"/>
      <c r="AI273" s="472"/>
      <c r="AJ273" s="472"/>
      <c r="AK273" s="472"/>
      <c r="AL273" s="472"/>
      <c r="AM273" s="472"/>
      <c r="AN273" s="472"/>
      <c r="AO273" s="472"/>
      <c r="AP273" s="472"/>
      <c r="AQ273" s="472"/>
      <c r="AR273" s="472"/>
      <c r="AS273" s="472"/>
      <c r="AT273" s="472"/>
      <c r="AU273" s="472"/>
      <c r="AV273" s="472"/>
      <c r="AW273" s="472"/>
      <c r="AX273" s="472"/>
      <c r="AY273" s="472"/>
      <c r="AZ273" s="472"/>
      <c r="BA273" s="472"/>
      <c r="BB273" s="472"/>
      <c r="BC273" s="472"/>
      <c r="BD273" s="472"/>
      <c r="BE273" s="472"/>
      <c r="BF273" s="472"/>
      <c r="BG273" s="472"/>
      <c r="BH273" s="472"/>
      <c r="BI273" s="472"/>
      <c r="BJ273" s="472"/>
      <c r="BK273" s="472"/>
      <c r="BL273" s="472"/>
      <c r="BM273" s="472"/>
      <c r="BN273" s="472"/>
      <c r="BO273" s="472"/>
      <c r="BP273" s="472"/>
      <c r="BQ273" s="472"/>
      <c r="BR273" s="472"/>
      <c r="BS273" s="472"/>
      <c r="BT273" s="472"/>
      <c r="BU273" s="472"/>
      <c r="BV273" s="472"/>
      <c r="BW273" s="472"/>
      <c r="BX273" s="472"/>
      <c r="BY273" s="472"/>
      <c r="BZ273" s="472"/>
      <c r="CA273" s="472"/>
      <c r="CB273" s="472"/>
      <c r="CC273" s="472"/>
      <c r="CD273" s="472"/>
      <c r="CE273" s="472"/>
      <c r="CF273" s="472"/>
      <c r="CG273" s="472"/>
      <c r="CH273" s="472"/>
      <c r="CI273" s="472"/>
      <c r="CJ273" s="472"/>
      <c r="CK273" s="472"/>
      <c r="CL273" s="472"/>
      <c r="CM273" s="472"/>
      <c r="CN273" s="472"/>
      <c r="CO273" s="472"/>
      <c r="CP273" s="472"/>
      <c r="CQ273" s="472"/>
      <c r="CR273" s="472"/>
      <c r="CS273" s="472"/>
      <c r="CT273" s="472"/>
      <c r="CU273" s="472"/>
      <c r="CV273" s="472"/>
      <c r="CW273" s="472"/>
      <c r="CX273" s="472"/>
      <c r="CY273" s="472"/>
      <c r="CZ273" s="472"/>
      <c r="DA273" s="472"/>
      <c r="DB273" s="472"/>
      <c r="DC273" s="472"/>
      <c r="DD273" s="472"/>
      <c r="DE273" s="472"/>
      <c r="DF273" s="472"/>
      <c r="DG273" s="472"/>
      <c r="DH273" s="472"/>
      <c r="DI273" s="472"/>
      <c r="DJ273" s="472"/>
      <c r="DK273" s="472"/>
      <c r="DL273" s="472"/>
      <c r="DM273" s="472"/>
      <c r="DN273" s="472"/>
      <c r="DO273" s="472"/>
      <c r="DP273" s="472"/>
      <c r="DQ273" s="472"/>
      <c r="DR273" s="472"/>
      <c r="DS273" s="472"/>
      <c r="DT273" s="472"/>
      <c r="DU273" s="472"/>
      <c r="DV273" s="472"/>
      <c r="DW273" s="472"/>
      <c r="DX273" s="472"/>
      <c r="DY273" s="472"/>
      <c r="DZ273" s="472"/>
      <c r="EA273" s="472"/>
      <c r="EB273" s="472"/>
      <c r="EC273" s="472"/>
      <c r="ED273" s="472"/>
      <c r="EE273" s="472"/>
      <c r="EF273" s="472"/>
      <c r="EG273" s="472"/>
      <c r="EH273" s="472"/>
      <c r="EI273" s="472"/>
      <c r="EJ273" s="472"/>
      <c r="EK273" s="472"/>
      <c r="EL273" s="472"/>
      <c r="EM273" s="472"/>
      <c r="EN273" s="472"/>
      <c r="EO273" s="472"/>
      <c r="EP273" s="472"/>
      <c r="EQ273" s="472"/>
      <c r="ER273" s="472"/>
      <c r="ES273" s="472"/>
      <c r="ET273" s="472"/>
      <c r="EU273" s="472"/>
      <c r="EV273" s="472"/>
      <c r="EW273" s="472"/>
      <c r="EX273" s="472"/>
      <c r="EY273" s="472"/>
      <c r="EZ273" s="472"/>
      <c r="FA273" s="472"/>
      <c r="FB273" s="472"/>
      <c r="FC273" s="472"/>
      <c r="FD273" s="472"/>
      <c r="FE273" s="472"/>
      <c r="FF273" s="472"/>
      <c r="FG273" s="472"/>
      <c r="FH273" s="472"/>
      <c r="FI273" s="472"/>
      <c r="FJ273" s="472"/>
      <c r="FK273" s="472"/>
      <c r="FL273" s="472"/>
      <c r="FM273" s="472"/>
      <c r="FN273" s="472"/>
      <c r="FO273" s="472"/>
      <c r="FP273" s="472"/>
      <c r="FQ273" s="472"/>
      <c r="FR273" s="472"/>
      <c r="FS273" s="472"/>
      <c r="FT273" s="472"/>
      <c r="FU273" s="472"/>
      <c r="FV273" s="472"/>
      <c r="FW273" s="472"/>
      <c r="FX273" s="472"/>
      <c r="FY273" s="472"/>
      <c r="FZ273" s="472"/>
      <c r="GA273" s="472"/>
      <c r="GB273" s="472"/>
      <c r="GC273" s="472"/>
      <c r="GD273" s="472"/>
      <c r="GE273" s="472"/>
      <c r="GF273" s="472"/>
      <c r="GG273" s="472"/>
      <c r="GH273" s="472"/>
      <c r="GI273" s="472"/>
      <c r="GJ273" s="472"/>
      <c r="GK273" s="472"/>
      <c r="GL273" s="472"/>
      <c r="GM273" s="472"/>
      <c r="GN273" s="472"/>
      <c r="GO273" s="472"/>
      <c r="GP273" s="472"/>
      <c r="GQ273" s="472"/>
      <c r="GR273" s="472"/>
      <c r="GS273" s="472"/>
      <c r="GT273" s="472"/>
      <c r="GU273" s="472"/>
      <c r="GV273" s="472"/>
      <c r="GW273" s="472"/>
      <c r="GX273" s="472"/>
      <c r="GY273" s="472"/>
      <c r="GZ273" s="472"/>
      <c r="HA273" s="472"/>
      <c r="HB273" s="472"/>
      <c r="HC273" s="472"/>
      <c r="HD273" s="472"/>
      <c r="HE273" s="472"/>
      <c r="HF273" s="472"/>
      <c r="HG273" s="472"/>
      <c r="HH273" s="472"/>
      <c r="HI273" s="472"/>
      <c r="HJ273" s="472"/>
      <c r="HK273" s="472"/>
      <c r="HL273" s="472"/>
      <c r="HM273" s="472"/>
      <c r="HN273" s="472"/>
      <c r="HO273" s="472"/>
      <c r="HP273" s="472"/>
      <c r="HQ273" s="472"/>
      <c r="HR273" s="472"/>
      <c r="HS273" s="472"/>
      <c r="HT273" s="472"/>
      <c r="HU273" s="472"/>
      <c r="HV273" s="472"/>
      <c r="HW273" s="472"/>
      <c r="HX273" s="472"/>
      <c r="HY273" s="472"/>
      <c r="HZ273" s="472"/>
      <c r="IA273" s="472"/>
      <c r="IB273" s="472"/>
      <c r="IC273" s="472"/>
      <c r="ID273" s="472"/>
    </row>
    <row r="274" spans="1:238" ht="46.8" x14ac:dyDescent="0.3">
      <c r="A274" s="296" t="s">
        <v>1536</v>
      </c>
      <c r="B274" s="612">
        <v>2</v>
      </c>
      <c r="C274" s="612">
        <v>759</v>
      </c>
      <c r="D274" s="612">
        <v>5203</v>
      </c>
      <c r="E274" s="294">
        <f t="shared" si="73"/>
        <v>10632</v>
      </c>
      <c r="F274" s="294">
        <v>0</v>
      </c>
      <c r="G274" s="294">
        <v>0</v>
      </c>
      <c r="H274" s="294">
        <v>10632</v>
      </c>
      <c r="I274" s="294">
        <v>0</v>
      </c>
      <c r="J274" s="294">
        <v>0</v>
      </c>
      <c r="K274" s="294">
        <v>0</v>
      </c>
      <c r="L274" s="294">
        <v>0</v>
      </c>
      <c r="M274" s="294">
        <v>0</v>
      </c>
      <c r="N274" s="472"/>
      <c r="O274" s="472"/>
      <c r="P274" s="472"/>
      <c r="Q274" s="472"/>
      <c r="R274" s="472"/>
      <c r="S274" s="472"/>
      <c r="T274" s="472"/>
      <c r="U274" s="472"/>
      <c r="V274" s="472"/>
      <c r="W274" s="472"/>
      <c r="X274" s="472"/>
      <c r="Y274" s="472"/>
      <c r="Z274" s="472"/>
      <c r="AA274" s="472"/>
      <c r="AB274" s="472"/>
      <c r="AC274" s="472"/>
      <c r="AD274" s="472"/>
      <c r="AE274" s="472"/>
      <c r="AF274" s="472"/>
      <c r="AG274" s="472"/>
      <c r="AH274" s="472"/>
      <c r="AI274" s="472"/>
      <c r="AJ274" s="472"/>
      <c r="AK274" s="472"/>
      <c r="AL274" s="472"/>
      <c r="AM274" s="472"/>
      <c r="AN274" s="472"/>
      <c r="AO274" s="472"/>
      <c r="AP274" s="472"/>
      <c r="AQ274" s="472"/>
      <c r="AR274" s="472"/>
      <c r="AS274" s="472"/>
      <c r="AT274" s="472"/>
      <c r="AU274" s="472"/>
      <c r="AV274" s="472"/>
      <c r="AW274" s="472"/>
      <c r="AX274" s="472"/>
      <c r="AY274" s="472"/>
      <c r="AZ274" s="472"/>
      <c r="BA274" s="472"/>
      <c r="BB274" s="472"/>
      <c r="BC274" s="472"/>
      <c r="BD274" s="472"/>
      <c r="BE274" s="472"/>
      <c r="BF274" s="472"/>
      <c r="BG274" s="472"/>
      <c r="BH274" s="472"/>
      <c r="BI274" s="472"/>
      <c r="BJ274" s="472"/>
      <c r="BK274" s="472"/>
      <c r="BL274" s="472"/>
      <c r="BM274" s="472"/>
      <c r="BN274" s="472"/>
      <c r="BO274" s="472"/>
      <c r="BP274" s="472"/>
      <c r="BQ274" s="472"/>
      <c r="BR274" s="472"/>
      <c r="BS274" s="472"/>
      <c r="BT274" s="472"/>
      <c r="BU274" s="472"/>
      <c r="BV274" s="472"/>
      <c r="BW274" s="472"/>
      <c r="BX274" s="472"/>
      <c r="BY274" s="472"/>
      <c r="BZ274" s="472"/>
      <c r="CA274" s="472"/>
      <c r="CB274" s="472"/>
      <c r="CC274" s="472"/>
      <c r="CD274" s="472"/>
      <c r="CE274" s="472"/>
      <c r="CF274" s="472"/>
      <c r="CG274" s="472"/>
      <c r="CH274" s="472"/>
      <c r="CI274" s="472"/>
      <c r="CJ274" s="472"/>
      <c r="CK274" s="472"/>
      <c r="CL274" s="472"/>
      <c r="CM274" s="472"/>
      <c r="CN274" s="472"/>
      <c r="CO274" s="472"/>
      <c r="CP274" s="472"/>
      <c r="CQ274" s="472"/>
      <c r="CR274" s="472"/>
      <c r="CS274" s="472"/>
      <c r="CT274" s="472"/>
      <c r="CU274" s="472"/>
      <c r="CV274" s="472"/>
      <c r="CW274" s="472"/>
      <c r="CX274" s="472"/>
      <c r="CY274" s="472"/>
      <c r="CZ274" s="472"/>
      <c r="DA274" s="472"/>
      <c r="DB274" s="472"/>
      <c r="DC274" s="472"/>
      <c r="DD274" s="472"/>
      <c r="DE274" s="472"/>
      <c r="DF274" s="472"/>
      <c r="DG274" s="472"/>
      <c r="DH274" s="472"/>
      <c r="DI274" s="472"/>
      <c r="DJ274" s="472"/>
      <c r="DK274" s="472"/>
      <c r="DL274" s="472"/>
      <c r="DM274" s="472"/>
      <c r="DN274" s="472"/>
      <c r="DO274" s="472"/>
      <c r="DP274" s="472"/>
      <c r="DQ274" s="472"/>
      <c r="DR274" s="472"/>
      <c r="DS274" s="472"/>
      <c r="DT274" s="472"/>
      <c r="DU274" s="472"/>
      <c r="DV274" s="472"/>
      <c r="DW274" s="472"/>
      <c r="DX274" s="472"/>
      <c r="DY274" s="472"/>
      <c r="DZ274" s="472"/>
      <c r="EA274" s="472"/>
      <c r="EB274" s="472"/>
      <c r="EC274" s="472"/>
      <c r="ED274" s="472"/>
      <c r="EE274" s="472"/>
      <c r="EF274" s="472"/>
      <c r="EG274" s="472"/>
      <c r="EH274" s="472"/>
      <c r="EI274" s="472"/>
      <c r="EJ274" s="472"/>
      <c r="EK274" s="472"/>
      <c r="EL274" s="472"/>
      <c r="EM274" s="472"/>
      <c r="EN274" s="472"/>
      <c r="EO274" s="472"/>
      <c r="EP274" s="472"/>
      <c r="EQ274" s="472"/>
      <c r="ER274" s="472"/>
      <c r="ES274" s="472"/>
      <c r="ET274" s="472"/>
      <c r="EU274" s="472"/>
      <c r="EV274" s="472"/>
      <c r="EW274" s="472"/>
      <c r="EX274" s="472"/>
      <c r="EY274" s="472"/>
      <c r="EZ274" s="472"/>
      <c r="FA274" s="472"/>
      <c r="FB274" s="472"/>
      <c r="FC274" s="472"/>
      <c r="FD274" s="472"/>
      <c r="FE274" s="472"/>
      <c r="FF274" s="472"/>
      <c r="FG274" s="472"/>
      <c r="FH274" s="472"/>
      <c r="FI274" s="472"/>
      <c r="FJ274" s="472"/>
      <c r="FK274" s="472"/>
      <c r="FL274" s="472"/>
      <c r="FM274" s="472"/>
      <c r="FN274" s="472"/>
      <c r="FO274" s="472"/>
      <c r="FP274" s="472"/>
      <c r="FQ274" s="472"/>
      <c r="FR274" s="472"/>
      <c r="FS274" s="472"/>
      <c r="FT274" s="472"/>
      <c r="FU274" s="472"/>
      <c r="FV274" s="472"/>
      <c r="FW274" s="472"/>
      <c r="FX274" s="472"/>
      <c r="FY274" s="472"/>
      <c r="FZ274" s="472"/>
      <c r="GA274" s="472"/>
      <c r="GB274" s="472"/>
      <c r="GC274" s="472"/>
      <c r="GD274" s="472"/>
      <c r="GE274" s="472"/>
      <c r="GF274" s="472"/>
      <c r="GG274" s="472"/>
      <c r="GH274" s="472"/>
      <c r="GI274" s="472"/>
      <c r="GJ274" s="472"/>
      <c r="GK274" s="472"/>
      <c r="GL274" s="472"/>
      <c r="GM274" s="472"/>
      <c r="GN274" s="472"/>
      <c r="GO274" s="472"/>
      <c r="GP274" s="472"/>
      <c r="GQ274" s="472"/>
      <c r="GR274" s="472"/>
      <c r="GS274" s="472"/>
      <c r="GT274" s="472"/>
      <c r="GU274" s="472"/>
      <c r="GV274" s="472"/>
      <c r="GW274" s="472"/>
      <c r="GX274" s="472"/>
      <c r="GY274" s="472"/>
      <c r="GZ274" s="472"/>
      <c r="HA274" s="472"/>
      <c r="HB274" s="472"/>
      <c r="HC274" s="472"/>
      <c r="HD274" s="472"/>
      <c r="HE274" s="472"/>
      <c r="HF274" s="472"/>
      <c r="HG274" s="472"/>
      <c r="HH274" s="472"/>
      <c r="HI274" s="472"/>
      <c r="HJ274" s="472"/>
      <c r="HK274" s="472"/>
      <c r="HL274" s="472"/>
      <c r="HM274" s="472"/>
      <c r="HN274" s="472"/>
      <c r="HO274" s="472"/>
      <c r="HP274" s="472"/>
      <c r="HQ274" s="472"/>
      <c r="HR274" s="472"/>
      <c r="HS274" s="472"/>
      <c r="HT274" s="472"/>
      <c r="HU274" s="472"/>
      <c r="HV274" s="472"/>
      <c r="HW274" s="472"/>
      <c r="HX274" s="472"/>
      <c r="HY274" s="472"/>
      <c r="HZ274" s="472"/>
      <c r="IA274" s="472"/>
      <c r="IB274" s="472"/>
      <c r="IC274" s="472"/>
      <c r="ID274" s="472"/>
    </row>
    <row r="275" spans="1:238" ht="31.2" x14ac:dyDescent="0.3">
      <c r="A275" s="296" t="s">
        <v>1537</v>
      </c>
      <c r="B275" s="612">
        <v>2</v>
      </c>
      <c r="C275" s="612">
        <v>735</v>
      </c>
      <c r="D275" s="612">
        <v>5203</v>
      </c>
      <c r="E275" s="294">
        <f t="shared" si="73"/>
        <v>13200</v>
      </c>
      <c r="F275" s="294">
        <v>0</v>
      </c>
      <c r="G275" s="294">
        <v>0</v>
      </c>
      <c r="H275" s="294">
        <v>13200</v>
      </c>
      <c r="I275" s="294">
        <v>0</v>
      </c>
      <c r="J275" s="294">
        <v>0</v>
      </c>
      <c r="K275" s="294">
        <v>0</v>
      </c>
      <c r="L275" s="294">
        <v>0</v>
      </c>
      <c r="M275" s="294">
        <v>0</v>
      </c>
      <c r="N275" s="472"/>
      <c r="O275" s="472"/>
      <c r="P275" s="472"/>
      <c r="Q275" s="472"/>
      <c r="R275" s="472"/>
      <c r="S275" s="472"/>
      <c r="T275" s="472"/>
      <c r="U275" s="472"/>
      <c r="V275" s="472"/>
      <c r="W275" s="472"/>
      <c r="X275" s="472"/>
      <c r="Y275" s="472"/>
      <c r="Z275" s="472"/>
      <c r="AA275" s="472"/>
      <c r="AB275" s="472"/>
      <c r="AC275" s="472"/>
      <c r="AD275" s="472"/>
      <c r="AE275" s="472"/>
      <c r="AF275" s="472"/>
      <c r="AG275" s="472"/>
      <c r="AH275" s="472"/>
      <c r="AI275" s="472"/>
      <c r="AJ275" s="472"/>
      <c r="AK275" s="472"/>
      <c r="AL275" s="472"/>
      <c r="AM275" s="472"/>
      <c r="AN275" s="472"/>
      <c r="AO275" s="472"/>
      <c r="AP275" s="472"/>
      <c r="AQ275" s="472"/>
      <c r="AR275" s="472"/>
      <c r="AS275" s="472"/>
      <c r="AT275" s="472"/>
      <c r="AU275" s="472"/>
      <c r="AV275" s="472"/>
      <c r="AW275" s="472"/>
      <c r="AX275" s="472"/>
      <c r="AY275" s="472"/>
      <c r="AZ275" s="472"/>
      <c r="BA275" s="472"/>
      <c r="BB275" s="472"/>
      <c r="BC275" s="472"/>
      <c r="BD275" s="472"/>
      <c r="BE275" s="472"/>
      <c r="BF275" s="472"/>
      <c r="BG275" s="472"/>
      <c r="BH275" s="472"/>
      <c r="BI275" s="472"/>
      <c r="BJ275" s="472"/>
      <c r="BK275" s="472"/>
      <c r="BL275" s="472"/>
      <c r="BM275" s="472"/>
      <c r="BN275" s="472"/>
      <c r="BO275" s="472"/>
      <c r="BP275" s="472"/>
      <c r="BQ275" s="472"/>
      <c r="BR275" s="472"/>
      <c r="BS275" s="472"/>
      <c r="BT275" s="472"/>
      <c r="BU275" s="472"/>
      <c r="BV275" s="472"/>
      <c r="BW275" s="472"/>
      <c r="BX275" s="472"/>
      <c r="BY275" s="472"/>
      <c r="BZ275" s="472"/>
      <c r="CA275" s="472"/>
      <c r="CB275" s="472"/>
      <c r="CC275" s="472"/>
      <c r="CD275" s="472"/>
      <c r="CE275" s="472"/>
      <c r="CF275" s="472"/>
      <c r="CG275" s="472"/>
      <c r="CH275" s="472"/>
      <c r="CI275" s="472"/>
      <c r="CJ275" s="472"/>
      <c r="CK275" s="472"/>
      <c r="CL275" s="472"/>
      <c r="CM275" s="472"/>
      <c r="CN275" s="472"/>
      <c r="CO275" s="472"/>
      <c r="CP275" s="472"/>
      <c r="CQ275" s="472"/>
      <c r="CR275" s="472"/>
      <c r="CS275" s="472"/>
      <c r="CT275" s="472"/>
      <c r="CU275" s="472"/>
      <c r="CV275" s="472"/>
      <c r="CW275" s="472"/>
      <c r="CX275" s="472"/>
      <c r="CY275" s="472"/>
      <c r="CZ275" s="472"/>
      <c r="DA275" s="472"/>
      <c r="DB275" s="472"/>
      <c r="DC275" s="472"/>
      <c r="DD275" s="472"/>
      <c r="DE275" s="472"/>
      <c r="DF275" s="472"/>
      <c r="DG275" s="472"/>
      <c r="DH275" s="472"/>
      <c r="DI275" s="472"/>
      <c r="DJ275" s="472"/>
      <c r="DK275" s="472"/>
      <c r="DL275" s="472"/>
      <c r="DM275" s="472"/>
      <c r="DN275" s="472"/>
      <c r="DO275" s="472"/>
      <c r="DP275" s="472"/>
      <c r="DQ275" s="472"/>
      <c r="DR275" s="472"/>
      <c r="DS275" s="472"/>
      <c r="DT275" s="472"/>
      <c r="DU275" s="472"/>
      <c r="DV275" s="472"/>
      <c r="DW275" s="472"/>
      <c r="DX275" s="472"/>
      <c r="DY275" s="472"/>
      <c r="DZ275" s="472"/>
      <c r="EA275" s="472"/>
      <c r="EB275" s="472"/>
      <c r="EC275" s="472"/>
      <c r="ED275" s="472"/>
      <c r="EE275" s="472"/>
      <c r="EF275" s="472"/>
      <c r="EG275" s="472"/>
      <c r="EH275" s="472"/>
      <c r="EI275" s="472"/>
      <c r="EJ275" s="472"/>
      <c r="EK275" s="472"/>
      <c r="EL275" s="472"/>
      <c r="EM275" s="472"/>
      <c r="EN275" s="472"/>
      <c r="EO275" s="472"/>
      <c r="EP275" s="472"/>
      <c r="EQ275" s="472"/>
      <c r="ER275" s="472"/>
      <c r="ES275" s="472"/>
      <c r="ET275" s="472"/>
      <c r="EU275" s="472"/>
      <c r="EV275" s="472"/>
      <c r="EW275" s="472"/>
      <c r="EX275" s="472"/>
      <c r="EY275" s="472"/>
      <c r="EZ275" s="472"/>
      <c r="FA275" s="472"/>
      <c r="FB275" s="472"/>
      <c r="FC275" s="472"/>
      <c r="FD275" s="472"/>
      <c r="FE275" s="472"/>
      <c r="FF275" s="472"/>
      <c r="FG275" s="472"/>
      <c r="FH275" s="472"/>
      <c r="FI275" s="472"/>
      <c r="FJ275" s="472"/>
      <c r="FK275" s="472"/>
      <c r="FL275" s="472"/>
      <c r="FM275" s="472"/>
      <c r="FN275" s="472"/>
      <c r="FO275" s="472"/>
      <c r="FP275" s="472"/>
      <c r="FQ275" s="472"/>
      <c r="FR275" s="472"/>
      <c r="FS275" s="472"/>
      <c r="FT275" s="472"/>
      <c r="FU275" s="472"/>
      <c r="FV275" s="472"/>
      <c r="FW275" s="472"/>
      <c r="FX275" s="472"/>
      <c r="FY275" s="472"/>
      <c r="FZ275" s="472"/>
      <c r="GA275" s="472"/>
      <c r="GB275" s="472"/>
      <c r="GC275" s="472"/>
      <c r="GD275" s="472"/>
      <c r="GE275" s="472"/>
      <c r="GF275" s="472"/>
      <c r="GG275" s="472"/>
      <c r="GH275" s="472"/>
      <c r="GI275" s="472"/>
      <c r="GJ275" s="472"/>
      <c r="GK275" s="472"/>
      <c r="GL275" s="472"/>
      <c r="GM275" s="472"/>
      <c r="GN275" s="472"/>
      <c r="GO275" s="472"/>
      <c r="GP275" s="472"/>
      <c r="GQ275" s="472"/>
      <c r="GR275" s="472"/>
      <c r="GS275" s="472"/>
      <c r="GT275" s="472"/>
      <c r="GU275" s="472"/>
      <c r="GV275" s="472"/>
      <c r="GW275" s="472"/>
      <c r="GX275" s="472"/>
      <c r="GY275" s="472"/>
      <c r="GZ275" s="472"/>
      <c r="HA275" s="472"/>
      <c r="HB275" s="472"/>
      <c r="HC275" s="472"/>
      <c r="HD275" s="472"/>
      <c r="HE275" s="472"/>
      <c r="HF275" s="472"/>
      <c r="HG275" s="472"/>
      <c r="HH275" s="472"/>
      <c r="HI275" s="472"/>
      <c r="HJ275" s="472"/>
      <c r="HK275" s="472"/>
      <c r="HL275" s="472"/>
      <c r="HM275" s="472"/>
      <c r="HN275" s="472"/>
      <c r="HO275" s="472"/>
      <c r="HP275" s="472"/>
      <c r="HQ275" s="472"/>
      <c r="HR275" s="472"/>
      <c r="HS275" s="472"/>
      <c r="HT275" s="472"/>
      <c r="HU275" s="472"/>
      <c r="HV275" s="472"/>
      <c r="HW275" s="472"/>
      <c r="HX275" s="472"/>
      <c r="HY275" s="472"/>
      <c r="HZ275" s="472"/>
      <c r="IA275" s="472"/>
      <c r="IB275" s="472"/>
      <c r="IC275" s="472"/>
      <c r="ID275" s="472"/>
    </row>
    <row r="276" spans="1:238" ht="29.25" customHeight="1" x14ac:dyDescent="0.3">
      <c r="A276" s="296" t="s">
        <v>1538</v>
      </c>
      <c r="B276" s="612">
        <v>2</v>
      </c>
      <c r="C276" s="612">
        <v>759</v>
      </c>
      <c r="D276" s="612">
        <v>5203</v>
      </c>
      <c r="E276" s="294">
        <f t="shared" si="73"/>
        <v>4900</v>
      </c>
      <c r="F276" s="294">
        <v>0</v>
      </c>
      <c r="G276" s="294">
        <v>0</v>
      </c>
      <c r="H276" s="294">
        <v>4900</v>
      </c>
      <c r="I276" s="294">
        <v>0</v>
      </c>
      <c r="J276" s="294">
        <v>0</v>
      </c>
      <c r="K276" s="294">
        <v>0</v>
      </c>
      <c r="L276" s="294">
        <v>0</v>
      </c>
      <c r="M276" s="294">
        <v>0</v>
      </c>
      <c r="N276" s="472"/>
      <c r="O276" s="472"/>
      <c r="P276" s="472"/>
      <c r="Q276" s="472"/>
      <c r="R276" s="472"/>
      <c r="S276" s="472"/>
      <c r="T276" s="472"/>
      <c r="U276" s="472"/>
      <c r="V276" s="472"/>
      <c r="W276" s="472"/>
      <c r="X276" s="472"/>
      <c r="Y276" s="472"/>
      <c r="Z276" s="472"/>
      <c r="AA276" s="472"/>
      <c r="AB276" s="472"/>
      <c r="AC276" s="472"/>
      <c r="AD276" s="472"/>
      <c r="AE276" s="472"/>
      <c r="AF276" s="472"/>
      <c r="AG276" s="472"/>
      <c r="AH276" s="472"/>
      <c r="AI276" s="472"/>
      <c r="AJ276" s="472"/>
      <c r="AK276" s="472"/>
      <c r="AL276" s="472"/>
      <c r="AM276" s="472"/>
      <c r="AN276" s="472"/>
      <c r="AO276" s="472"/>
      <c r="AP276" s="472"/>
      <c r="AQ276" s="472"/>
      <c r="AR276" s="472"/>
      <c r="AS276" s="472"/>
      <c r="AT276" s="472"/>
      <c r="AU276" s="472"/>
      <c r="AV276" s="472"/>
      <c r="AW276" s="472"/>
      <c r="AX276" s="472"/>
      <c r="AY276" s="472"/>
      <c r="AZ276" s="472"/>
      <c r="BA276" s="472"/>
      <c r="BB276" s="472"/>
      <c r="BC276" s="472"/>
      <c r="BD276" s="472"/>
      <c r="BE276" s="472"/>
      <c r="BF276" s="472"/>
      <c r="BG276" s="472"/>
      <c r="BH276" s="472"/>
      <c r="BI276" s="472"/>
      <c r="BJ276" s="472"/>
      <c r="BK276" s="472"/>
      <c r="BL276" s="472"/>
      <c r="BM276" s="472"/>
      <c r="BN276" s="472"/>
      <c r="BO276" s="472"/>
      <c r="BP276" s="472"/>
      <c r="BQ276" s="472"/>
      <c r="BR276" s="472"/>
      <c r="BS276" s="472"/>
      <c r="BT276" s="472"/>
      <c r="BU276" s="472"/>
      <c r="BV276" s="472"/>
      <c r="BW276" s="472"/>
      <c r="BX276" s="472"/>
      <c r="BY276" s="472"/>
      <c r="BZ276" s="472"/>
      <c r="CA276" s="472"/>
      <c r="CB276" s="472"/>
      <c r="CC276" s="472"/>
      <c r="CD276" s="472"/>
      <c r="CE276" s="472"/>
      <c r="CF276" s="472"/>
      <c r="CG276" s="472"/>
      <c r="CH276" s="472"/>
      <c r="CI276" s="472"/>
      <c r="CJ276" s="472"/>
      <c r="CK276" s="472"/>
      <c r="CL276" s="472"/>
      <c r="CM276" s="472"/>
      <c r="CN276" s="472"/>
      <c r="CO276" s="472"/>
      <c r="CP276" s="472"/>
      <c r="CQ276" s="472"/>
      <c r="CR276" s="472"/>
      <c r="CS276" s="472"/>
      <c r="CT276" s="472"/>
      <c r="CU276" s="472"/>
      <c r="CV276" s="472"/>
      <c r="CW276" s="472"/>
      <c r="CX276" s="472"/>
      <c r="CY276" s="472"/>
      <c r="CZ276" s="472"/>
      <c r="DA276" s="472"/>
      <c r="DB276" s="472"/>
      <c r="DC276" s="472"/>
      <c r="DD276" s="472"/>
      <c r="DE276" s="472"/>
      <c r="DF276" s="472"/>
      <c r="DG276" s="472"/>
      <c r="DH276" s="472"/>
      <c r="DI276" s="472"/>
      <c r="DJ276" s="472"/>
      <c r="DK276" s="472"/>
      <c r="DL276" s="472"/>
      <c r="DM276" s="472"/>
      <c r="DN276" s="472"/>
      <c r="DO276" s="472"/>
      <c r="DP276" s="472"/>
      <c r="DQ276" s="472"/>
      <c r="DR276" s="472"/>
      <c r="DS276" s="472"/>
      <c r="DT276" s="472"/>
      <c r="DU276" s="472"/>
      <c r="DV276" s="472"/>
      <c r="DW276" s="472"/>
      <c r="DX276" s="472"/>
      <c r="DY276" s="472"/>
      <c r="DZ276" s="472"/>
      <c r="EA276" s="472"/>
      <c r="EB276" s="472"/>
      <c r="EC276" s="472"/>
      <c r="ED276" s="472"/>
      <c r="EE276" s="472"/>
      <c r="EF276" s="472"/>
      <c r="EG276" s="472"/>
      <c r="EH276" s="472"/>
      <c r="EI276" s="472"/>
      <c r="EJ276" s="472"/>
      <c r="EK276" s="472"/>
      <c r="EL276" s="472"/>
      <c r="EM276" s="472"/>
      <c r="EN276" s="472"/>
      <c r="EO276" s="472"/>
      <c r="EP276" s="472"/>
      <c r="EQ276" s="472"/>
      <c r="ER276" s="472"/>
      <c r="ES276" s="472"/>
      <c r="ET276" s="472"/>
      <c r="EU276" s="472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472"/>
      <c r="FQ276" s="472"/>
      <c r="FR276" s="472"/>
      <c r="FS276" s="472"/>
      <c r="FT276" s="472"/>
      <c r="FU276" s="472"/>
      <c r="FV276" s="472"/>
      <c r="FW276" s="472"/>
      <c r="FX276" s="472"/>
      <c r="FY276" s="472"/>
      <c r="FZ276" s="472"/>
      <c r="GA276" s="472"/>
      <c r="GB276" s="472"/>
      <c r="GC276" s="472"/>
      <c r="GD276" s="472"/>
      <c r="GE276" s="472"/>
      <c r="GF276" s="472"/>
      <c r="GG276" s="472"/>
      <c r="GH276" s="472"/>
      <c r="GI276" s="472"/>
      <c r="GJ276" s="472"/>
      <c r="GK276" s="472"/>
      <c r="GL276" s="472"/>
      <c r="GM276" s="472"/>
      <c r="GN276" s="472"/>
      <c r="GO276" s="472"/>
      <c r="GP276" s="472"/>
      <c r="GQ276" s="472"/>
      <c r="GR276" s="472"/>
      <c r="GS276" s="472"/>
      <c r="GT276" s="472"/>
      <c r="GU276" s="472"/>
      <c r="GV276" s="472"/>
      <c r="GW276" s="472"/>
      <c r="GX276" s="472"/>
      <c r="GY276" s="472"/>
      <c r="GZ276" s="472"/>
      <c r="HA276" s="472"/>
      <c r="HB276" s="472"/>
      <c r="HC276" s="472"/>
      <c r="HD276" s="472"/>
      <c r="HE276" s="472"/>
      <c r="HF276" s="472"/>
      <c r="HG276" s="472"/>
      <c r="HH276" s="472"/>
      <c r="HI276" s="472"/>
      <c r="HJ276" s="472"/>
      <c r="HK276" s="472"/>
      <c r="HL276" s="472"/>
      <c r="HM276" s="472"/>
      <c r="HN276" s="472"/>
      <c r="HO276" s="472"/>
      <c r="HP276" s="472"/>
      <c r="HQ276" s="472"/>
      <c r="HR276" s="472"/>
      <c r="HS276" s="472"/>
      <c r="HT276" s="472"/>
      <c r="HU276" s="472"/>
      <c r="HV276" s="472"/>
      <c r="HW276" s="472"/>
      <c r="HX276" s="472"/>
      <c r="HY276" s="472"/>
      <c r="HZ276" s="472"/>
      <c r="IA276" s="472"/>
      <c r="IB276" s="472"/>
      <c r="IC276" s="472"/>
      <c r="ID276" s="472"/>
    </row>
    <row r="277" spans="1:238" x14ac:dyDescent="0.3">
      <c r="A277" s="397" t="s">
        <v>1216</v>
      </c>
      <c r="B277" s="611"/>
      <c r="C277" s="611"/>
      <c r="D277" s="611"/>
      <c r="E277" s="291">
        <f t="shared" si="73"/>
        <v>254745</v>
      </c>
      <c r="F277" s="291">
        <f>SUM(F278:F278)</f>
        <v>0</v>
      </c>
      <c r="G277" s="291">
        <f t="shared" ref="G277:M277" si="75">SUM(G278:G278)</f>
        <v>0</v>
      </c>
      <c r="H277" s="291">
        <f t="shared" si="75"/>
        <v>0</v>
      </c>
      <c r="I277" s="291">
        <f t="shared" si="75"/>
        <v>254745</v>
      </c>
      <c r="J277" s="291">
        <f t="shared" si="75"/>
        <v>0</v>
      </c>
      <c r="K277" s="291">
        <f t="shared" si="75"/>
        <v>0</v>
      </c>
      <c r="L277" s="291">
        <f t="shared" si="75"/>
        <v>0</v>
      </c>
      <c r="M277" s="291">
        <f t="shared" si="75"/>
        <v>0</v>
      </c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472"/>
      <c r="FQ277" s="472"/>
      <c r="FR277" s="472"/>
      <c r="FS277" s="472"/>
      <c r="FT277" s="472"/>
      <c r="FU277" s="472"/>
      <c r="FV277" s="472"/>
      <c r="FW277" s="472"/>
      <c r="FX277" s="472"/>
      <c r="FY277" s="472"/>
      <c r="FZ277" s="472"/>
      <c r="GA277" s="472"/>
      <c r="GB277" s="472"/>
      <c r="GC277" s="472"/>
      <c r="GD277" s="472"/>
      <c r="GE277" s="472"/>
      <c r="GF277" s="472"/>
      <c r="GG277" s="472"/>
      <c r="GH277" s="472"/>
      <c r="GI277" s="472"/>
      <c r="GJ277" s="472"/>
      <c r="GK277" s="472"/>
      <c r="GL277" s="472"/>
      <c r="GM277" s="472"/>
      <c r="GN277" s="472"/>
      <c r="GO277" s="472"/>
      <c r="GP277" s="472"/>
      <c r="GQ277" s="472"/>
      <c r="GR277" s="472"/>
      <c r="GS277" s="472"/>
      <c r="GT277" s="472"/>
      <c r="GU277" s="472"/>
      <c r="GV277" s="472"/>
      <c r="GW277" s="472"/>
      <c r="GX277" s="472"/>
      <c r="GY277" s="472"/>
      <c r="GZ277" s="472"/>
      <c r="HA277" s="472"/>
      <c r="HB277" s="472"/>
      <c r="HC277" s="472"/>
      <c r="HD277" s="472"/>
      <c r="HE277" s="472"/>
      <c r="HF277" s="472"/>
      <c r="HG277" s="472"/>
      <c r="HH277" s="472"/>
      <c r="HI277" s="472"/>
      <c r="HJ277" s="472"/>
      <c r="HK277" s="472"/>
      <c r="HL277" s="472"/>
      <c r="HM277" s="472"/>
      <c r="HN277" s="472"/>
      <c r="HO277" s="472"/>
      <c r="HP277" s="472"/>
      <c r="HQ277" s="472"/>
      <c r="HR277" s="472"/>
      <c r="HS277" s="472"/>
      <c r="HT277" s="472"/>
      <c r="HU277" s="472"/>
      <c r="HV277" s="472"/>
      <c r="HW277" s="472"/>
      <c r="HX277" s="472"/>
      <c r="HY277" s="472"/>
      <c r="HZ277" s="472"/>
      <c r="IA277" s="472"/>
      <c r="IB277" s="472"/>
      <c r="IC277" s="472"/>
      <c r="ID277" s="472"/>
    </row>
    <row r="278" spans="1:238" ht="62.4" x14ac:dyDescent="0.3">
      <c r="A278" s="296" t="s">
        <v>1539</v>
      </c>
      <c r="B278" s="612"/>
      <c r="C278" s="612"/>
      <c r="D278" s="612"/>
      <c r="E278" s="294">
        <f t="shared" si="73"/>
        <v>254745</v>
      </c>
      <c r="F278" s="294">
        <v>0</v>
      </c>
      <c r="G278" s="294">
        <v>0</v>
      </c>
      <c r="H278" s="294">
        <v>0</v>
      </c>
      <c r="I278" s="294">
        <v>254745</v>
      </c>
      <c r="J278" s="294">
        <v>0</v>
      </c>
      <c r="K278" s="294">
        <v>0</v>
      </c>
      <c r="L278" s="294">
        <v>0</v>
      </c>
      <c r="M278" s="294">
        <v>0</v>
      </c>
      <c r="N278" s="472"/>
      <c r="O278" s="472"/>
      <c r="P278" s="472"/>
      <c r="Q278" s="472"/>
      <c r="R278" s="472"/>
      <c r="S278" s="472"/>
      <c r="T278" s="472"/>
      <c r="U278" s="472"/>
      <c r="V278" s="472"/>
      <c r="W278" s="472"/>
      <c r="X278" s="472"/>
      <c r="Y278" s="472"/>
      <c r="Z278" s="472"/>
      <c r="AA278" s="472"/>
      <c r="AB278" s="472"/>
      <c r="AC278" s="472"/>
      <c r="AD278" s="472"/>
      <c r="AE278" s="472"/>
      <c r="AF278" s="472"/>
      <c r="AG278" s="472"/>
      <c r="AH278" s="472"/>
      <c r="AI278" s="472"/>
      <c r="AJ278" s="472"/>
      <c r="AK278" s="472"/>
      <c r="AL278" s="472"/>
      <c r="AM278" s="472"/>
      <c r="AN278" s="472"/>
      <c r="AO278" s="472"/>
      <c r="AP278" s="472"/>
      <c r="AQ278" s="472"/>
      <c r="AR278" s="472"/>
      <c r="AS278" s="472"/>
      <c r="AT278" s="472"/>
      <c r="AU278" s="472"/>
      <c r="AV278" s="472"/>
      <c r="AW278" s="472"/>
      <c r="AX278" s="472"/>
      <c r="AY278" s="472"/>
      <c r="AZ278" s="472"/>
      <c r="BA278" s="472"/>
      <c r="BB278" s="472"/>
      <c r="BC278" s="472"/>
      <c r="BD278" s="472"/>
      <c r="BE278" s="472"/>
      <c r="BF278" s="472"/>
      <c r="BG278" s="472"/>
      <c r="BH278" s="472"/>
      <c r="BI278" s="472"/>
      <c r="BJ278" s="472"/>
      <c r="BK278" s="472"/>
      <c r="BL278" s="472"/>
      <c r="BM278" s="472"/>
      <c r="BN278" s="472"/>
      <c r="BO278" s="472"/>
      <c r="BP278" s="472"/>
      <c r="BQ278" s="472"/>
      <c r="BR278" s="472"/>
      <c r="BS278" s="472"/>
      <c r="BT278" s="472"/>
      <c r="BU278" s="472"/>
      <c r="BV278" s="472"/>
      <c r="BW278" s="472"/>
      <c r="BX278" s="472"/>
      <c r="BY278" s="472"/>
      <c r="BZ278" s="472"/>
      <c r="CA278" s="472"/>
      <c r="CB278" s="472"/>
      <c r="CC278" s="472"/>
      <c r="CD278" s="472"/>
      <c r="CE278" s="472"/>
      <c r="CF278" s="472"/>
      <c r="CG278" s="472"/>
      <c r="CH278" s="472"/>
      <c r="CI278" s="472"/>
      <c r="CJ278" s="472"/>
      <c r="CK278" s="472"/>
      <c r="CL278" s="472"/>
      <c r="CM278" s="472"/>
      <c r="CN278" s="472"/>
      <c r="CO278" s="472"/>
      <c r="CP278" s="472"/>
      <c r="CQ278" s="472"/>
      <c r="CR278" s="472"/>
      <c r="CS278" s="472"/>
      <c r="CT278" s="472"/>
      <c r="CU278" s="472"/>
      <c r="CV278" s="472"/>
      <c r="CW278" s="472"/>
      <c r="CX278" s="472"/>
      <c r="CY278" s="472"/>
      <c r="CZ278" s="472"/>
      <c r="DA278" s="472"/>
      <c r="DB278" s="472"/>
      <c r="DC278" s="472"/>
      <c r="DD278" s="472"/>
      <c r="DE278" s="472"/>
      <c r="DF278" s="472"/>
      <c r="DG278" s="472"/>
      <c r="DH278" s="472"/>
      <c r="DI278" s="472"/>
      <c r="DJ278" s="472"/>
      <c r="DK278" s="472"/>
      <c r="DL278" s="472"/>
      <c r="DM278" s="472"/>
      <c r="DN278" s="472"/>
      <c r="DO278" s="472"/>
      <c r="DP278" s="472"/>
      <c r="DQ278" s="472"/>
      <c r="DR278" s="472"/>
      <c r="DS278" s="472"/>
      <c r="DT278" s="472"/>
      <c r="DU278" s="472"/>
      <c r="DV278" s="472"/>
      <c r="DW278" s="472"/>
      <c r="DX278" s="472"/>
      <c r="DY278" s="472"/>
      <c r="DZ278" s="472"/>
      <c r="EA278" s="472"/>
      <c r="EB278" s="472"/>
      <c r="EC278" s="472"/>
      <c r="ED278" s="472"/>
      <c r="EE278" s="472"/>
      <c r="EF278" s="472"/>
      <c r="EG278" s="472"/>
      <c r="EH278" s="472"/>
      <c r="EI278" s="472"/>
      <c r="EJ278" s="472"/>
      <c r="EK278" s="472"/>
      <c r="EL278" s="472"/>
      <c r="EM278" s="472"/>
      <c r="EN278" s="472"/>
      <c r="EO278" s="472"/>
      <c r="EP278" s="472"/>
      <c r="EQ278" s="472"/>
      <c r="ER278" s="472"/>
      <c r="ES278" s="472"/>
      <c r="ET278" s="472"/>
      <c r="EU278" s="472"/>
      <c r="EV278" s="472"/>
      <c r="EW278" s="472"/>
      <c r="EX278" s="472"/>
      <c r="EY278" s="472"/>
      <c r="EZ278" s="472"/>
      <c r="FA278" s="472"/>
      <c r="FB278" s="472"/>
      <c r="FC278" s="472"/>
      <c r="FD278" s="472"/>
      <c r="FE278" s="472"/>
      <c r="FF278" s="472"/>
      <c r="FG278" s="472"/>
      <c r="FH278" s="472"/>
      <c r="FI278" s="472"/>
      <c r="FJ278" s="472"/>
      <c r="FK278" s="472"/>
      <c r="FL278" s="472"/>
      <c r="FM278" s="472"/>
      <c r="FN278" s="472"/>
      <c r="FO278" s="472"/>
      <c r="FP278" s="472"/>
      <c r="FQ278" s="472"/>
      <c r="FR278" s="472"/>
      <c r="FS278" s="472"/>
      <c r="FT278" s="472"/>
      <c r="FU278" s="472"/>
      <c r="FV278" s="472"/>
      <c r="FW278" s="472"/>
      <c r="FX278" s="472"/>
      <c r="FY278" s="472"/>
      <c r="FZ278" s="472"/>
      <c r="GA278" s="472"/>
      <c r="GB278" s="472"/>
      <c r="GC278" s="472"/>
      <c r="GD278" s="472"/>
      <c r="GE278" s="472"/>
      <c r="GF278" s="472"/>
      <c r="GG278" s="472"/>
      <c r="GH278" s="472"/>
      <c r="GI278" s="472"/>
      <c r="GJ278" s="472"/>
      <c r="GK278" s="472"/>
      <c r="GL278" s="472"/>
      <c r="GM278" s="472"/>
      <c r="GN278" s="472"/>
      <c r="GO278" s="472"/>
      <c r="GP278" s="472"/>
      <c r="GQ278" s="472"/>
      <c r="GR278" s="472"/>
      <c r="GS278" s="472"/>
      <c r="GT278" s="472"/>
      <c r="GU278" s="472"/>
      <c r="GV278" s="472"/>
      <c r="GW278" s="472"/>
      <c r="GX278" s="472"/>
      <c r="GY278" s="472"/>
      <c r="GZ278" s="472"/>
      <c r="HA278" s="472"/>
      <c r="HB278" s="472"/>
      <c r="HC278" s="472"/>
      <c r="HD278" s="472"/>
      <c r="HE278" s="472"/>
      <c r="HF278" s="472"/>
      <c r="HG278" s="472"/>
      <c r="HH278" s="472"/>
      <c r="HI278" s="472"/>
      <c r="HJ278" s="472"/>
      <c r="HK278" s="472"/>
      <c r="HL278" s="472"/>
      <c r="HM278" s="472"/>
      <c r="HN278" s="472"/>
      <c r="HO278" s="472"/>
      <c r="HP278" s="472"/>
      <c r="HQ278" s="472"/>
      <c r="HR278" s="472"/>
      <c r="HS278" s="472"/>
      <c r="HT278" s="472"/>
      <c r="HU278" s="472"/>
      <c r="HV278" s="472"/>
      <c r="HW278" s="472"/>
      <c r="HX278" s="472"/>
      <c r="HY278" s="472"/>
      <c r="HZ278" s="472"/>
      <c r="IA278" s="472"/>
      <c r="IB278" s="472"/>
      <c r="IC278" s="472"/>
      <c r="ID278" s="472"/>
    </row>
    <row r="279" spans="1:238" x14ac:dyDescent="0.3">
      <c r="A279" s="397" t="s">
        <v>1228</v>
      </c>
      <c r="B279" s="611"/>
      <c r="C279" s="611"/>
      <c r="D279" s="611"/>
      <c r="E279" s="291">
        <f t="shared" si="73"/>
        <v>7647</v>
      </c>
      <c r="F279" s="291">
        <f>SUM(F280:F280)</f>
        <v>0</v>
      </c>
      <c r="G279" s="291">
        <f t="shared" ref="G279:M279" si="76">SUM(G280:G280)</f>
        <v>0</v>
      </c>
      <c r="H279" s="291">
        <f t="shared" si="76"/>
        <v>0</v>
      </c>
      <c r="I279" s="291">
        <f t="shared" si="76"/>
        <v>0</v>
      </c>
      <c r="J279" s="291">
        <f t="shared" si="76"/>
        <v>0</v>
      </c>
      <c r="K279" s="291">
        <f t="shared" si="76"/>
        <v>7647</v>
      </c>
      <c r="L279" s="291">
        <f t="shared" si="76"/>
        <v>0</v>
      </c>
      <c r="M279" s="291">
        <f t="shared" si="76"/>
        <v>0</v>
      </c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472"/>
      <c r="FQ279" s="472"/>
      <c r="FR279" s="472"/>
      <c r="FS279" s="472"/>
      <c r="FT279" s="472"/>
      <c r="FU279" s="472"/>
      <c r="FV279" s="472"/>
      <c r="FW279" s="472"/>
      <c r="FX279" s="472"/>
      <c r="FY279" s="472"/>
      <c r="FZ279" s="472"/>
      <c r="GA279" s="472"/>
      <c r="GB279" s="472"/>
      <c r="GC279" s="472"/>
      <c r="GD279" s="472"/>
      <c r="GE279" s="472"/>
      <c r="GF279" s="472"/>
      <c r="GG279" s="472"/>
      <c r="GH279" s="472"/>
      <c r="GI279" s="472"/>
      <c r="GJ279" s="472"/>
      <c r="GK279" s="472"/>
      <c r="GL279" s="472"/>
      <c r="GM279" s="472"/>
      <c r="GN279" s="472"/>
      <c r="GO279" s="472"/>
      <c r="GP279" s="472"/>
      <c r="GQ279" s="472"/>
      <c r="GR279" s="472"/>
      <c r="GS279" s="472"/>
      <c r="GT279" s="472"/>
      <c r="GU279" s="472"/>
      <c r="GV279" s="472"/>
      <c r="GW279" s="472"/>
      <c r="GX279" s="472"/>
      <c r="GY279" s="472"/>
      <c r="GZ279" s="472"/>
      <c r="HA279" s="472"/>
      <c r="HB279" s="472"/>
      <c r="HC279" s="472"/>
      <c r="HD279" s="472"/>
      <c r="HE279" s="472"/>
      <c r="HF279" s="472"/>
      <c r="HG279" s="472"/>
      <c r="HH279" s="472"/>
      <c r="HI279" s="472"/>
      <c r="HJ279" s="472"/>
      <c r="HK279" s="472"/>
      <c r="HL279" s="472"/>
      <c r="HM279" s="472"/>
      <c r="HN279" s="472"/>
      <c r="HO279" s="472"/>
      <c r="HP279" s="472"/>
      <c r="HQ279" s="472"/>
      <c r="HR279" s="472"/>
      <c r="HS279" s="472"/>
      <c r="HT279" s="472"/>
      <c r="HU279" s="472"/>
      <c r="HV279" s="472"/>
      <c r="HW279" s="472"/>
      <c r="HX279" s="472"/>
      <c r="HY279" s="472"/>
      <c r="HZ279" s="472"/>
      <c r="IA279" s="472"/>
      <c r="IB279" s="472"/>
      <c r="IC279" s="472"/>
      <c r="ID279" s="472"/>
    </row>
    <row r="280" spans="1:238" ht="42.75" customHeight="1" x14ac:dyDescent="0.3">
      <c r="A280" s="296" t="s">
        <v>1236</v>
      </c>
      <c r="B280" s="612">
        <v>2</v>
      </c>
      <c r="C280" s="612">
        <v>714</v>
      </c>
      <c r="D280" s="612">
        <v>5206</v>
      </c>
      <c r="E280" s="294">
        <f t="shared" si="73"/>
        <v>7647</v>
      </c>
      <c r="F280" s="294">
        <v>0</v>
      </c>
      <c r="G280" s="294">
        <v>0</v>
      </c>
      <c r="H280" s="294">
        <v>0</v>
      </c>
      <c r="I280" s="294">
        <v>0</v>
      </c>
      <c r="J280" s="294">
        <v>0</v>
      </c>
      <c r="K280" s="294">
        <v>7647</v>
      </c>
      <c r="L280" s="294">
        <v>0</v>
      </c>
      <c r="M280" s="294">
        <v>0</v>
      </c>
      <c r="N280" s="472"/>
      <c r="O280" s="472"/>
      <c r="P280" s="472"/>
      <c r="Q280" s="472"/>
      <c r="R280" s="472"/>
      <c r="S280" s="472"/>
      <c r="T280" s="472"/>
      <c r="U280" s="472"/>
      <c r="V280" s="472"/>
      <c r="W280" s="472"/>
      <c r="X280" s="472"/>
      <c r="Y280" s="472"/>
      <c r="Z280" s="472"/>
      <c r="AA280" s="472"/>
      <c r="AB280" s="472"/>
      <c r="AC280" s="472"/>
      <c r="AD280" s="472"/>
      <c r="AE280" s="472"/>
      <c r="AF280" s="472"/>
      <c r="AG280" s="472"/>
      <c r="AH280" s="472"/>
      <c r="AI280" s="472"/>
      <c r="AJ280" s="472"/>
      <c r="AK280" s="472"/>
      <c r="AL280" s="472"/>
      <c r="AM280" s="472"/>
      <c r="AN280" s="472"/>
      <c r="AO280" s="472"/>
      <c r="AP280" s="472"/>
      <c r="AQ280" s="472"/>
      <c r="AR280" s="472"/>
      <c r="AS280" s="472"/>
      <c r="AT280" s="472"/>
      <c r="AU280" s="472"/>
      <c r="AV280" s="472"/>
      <c r="AW280" s="472"/>
      <c r="AX280" s="472"/>
      <c r="AY280" s="472"/>
      <c r="AZ280" s="472"/>
      <c r="BA280" s="472"/>
      <c r="BB280" s="472"/>
      <c r="BC280" s="472"/>
      <c r="BD280" s="472"/>
      <c r="BE280" s="472"/>
      <c r="BF280" s="472"/>
      <c r="BG280" s="472"/>
      <c r="BH280" s="472"/>
      <c r="BI280" s="472"/>
      <c r="BJ280" s="472"/>
      <c r="BK280" s="472"/>
      <c r="BL280" s="472"/>
      <c r="BM280" s="472"/>
      <c r="BN280" s="472"/>
      <c r="BO280" s="472"/>
      <c r="BP280" s="472"/>
      <c r="BQ280" s="472"/>
      <c r="BR280" s="472"/>
      <c r="BS280" s="472"/>
      <c r="BT280" s="472"/>
      <c r="BU280" s="472"/>
      <c r="BV280" s="472"/>
      <c r="BW280" s="472"/>
      <c r="BX280" s="472"/>
      <c r="BY280" s="472"/>
      <c r="BZ280" s="472"/>
      <c r="CA280" s="472"/>
      <c r="CB280" s="472"/>
      <c r="CC280" s="472"/>
      <c r="CD280" s="472"/>
      <c r="CE280" s="472"/>
      <c r="CF280" s="472"/>
      <c r="CG280" s="472"/>
      <c r="CH280" s="472"/>
      <c r="CI280" s="472"/>
      <c r="CJ280" s="472"/>
      <c r="CK280" s="472"/>
      <c r="CL280" s="472"/>
      <c r="CM280" s="472"/>
      <c r="CN280" s="472"/>
      <c r="CO280" s="472"/>
      <c r="CP280" s="472"/>
      <c r="CQ280" s="472"/>
      <c r="CR280" s="472"/>
      <c r="CS280" s="472"/>
      <c r="CT280" s="472"/>
      <c r="CU280" s="472"/>
      <c r="CV280" s="472"/>
      <c r="CW280" s="472"/>
      <c r="CX280" s="472"/>
      <c r="CY280" s="472"/>
      <c r="CZ280" s="472"/>
      <c r="DA280" s="472"/>
      <c r="DB280" s="472"/>
      <c r="DC280" s="472"/>
      <c r="DD280" s="472"/>
      <c r="DE280" s="472"/>
      <c r="DF280" s="472"/>
      <c r="DG280" s="472"/>
      <c r="DH280" s="472"/>
      <c r="DI280" s="472"/>
      <c r="DJ280" s="472"/>
      <c r="DK280" s="472"/>
      <c r="DL280" s="472"/>
      <c r="DM280" s="472"/>
      <c r="DN280" s="472"/>
      <c r="DO280" s="472"/>
      <c r="DP280" s="472"/>
      <c r="DQ280" s="472"/>
      <c r="DR280" s="472"/>
      <c r="DS280" s="472"/>
      <c r="DT280" s="472"/>
      <c r="DU280" s="472"/>
      <c r="DV280" s="472"/>
      <c r="DW280" s="472"/>
      <c r="DX280" s="472"/>
      <c r="DY280" s="472"/>
      <c r="DZ280" s="472"/>
      <c r="EA280" s="472"/>
      <c r="EB280" s="472"/>
      <c r="EC280" s="472"/>
      <c r="ED280" s="472"/>
      <c r="EE280" s="472"/>
      <c r="EF280" s="472"/>
      <c r="EG280" s="472"/>
      <c r="EH280" s="472"/>
      <c r="EI280" s="472"/>
      <c r="EJ280" s="472"/>
      <c r="EK280" s="472"/>
      <c r="EL280" s="472"/>
      <c r="EM280" s="472"/>
      <c r="EN280" s="472"/>
      <c r="EO280" s="472"/>
      <c r="EP280" s="472"/>
      <c r="EQ280" s="472"/>
      <c r="ER280" s="472"/>
      <c r="ES280" s="472"/>
      <c r="ET280" s="472"/>
      <c r="EU280" s="472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472"/>
      <c r="FQ280" s="472"/>
      <c r="FR280" s="472"/>
      <c r="FS280" s="472"/>
      <c r="FT280" s="472"/>
      <c r="FU280" s="472"/>
      <c r="FV280" s="472"/>
      <c r="FW280" s="472"/>
      <c r="FX280" s="472"/>
      <c r="FY280" s="472"/>
      <c r="FZ280" s="472"/>
      <c r="GA280" s="472"/>
      <c r="GB280" s="472"/>
      <c r="GC280" s="472"/>
      <c r="GD280" s="472"/>
      <c r="GE280" s="472"/>
      <c r="GF280" s="472"/>
      <c r="GG280" s="472"/>
      <c r="GH280" s="472"/>
      <c r="GI280" s="472"/>
      <c r="GJ280" s="472"/>
      <c r="GK280" s="472"/>
      <c r="GL280" s="472"/>
      <c r="GM280" s="472"/>
      <c r="GN280" s="472"/>
      <c r="GO280" s="472"/>
      <c r="GP280" s="472"/>
      <c r="GQ280" s="472"/>
      <c r="GR280" s="472"/>
      <c r="GS280" s="472"/>
      <c r="GT280" s="472"/>
      <c r="GU280" s="472"/>
      <c r="GV280" s="472"/>
      <c r="GW280" s="472"/>
      <c r="GX280" s="472"/>
      <c r="GY280" s="472"/>
      <c r="GZ280" s="472"/>
      <c r="HA280" s="472"/>
      <c r="HB280" s="472"/>
      <c r="HC280" s="472"/>
      <c r="HD280" s="472"/>
      <c r="HE280" s="472"/>
      <c r="HF280" s="472"/>
      <c r="HG280" s="472"/>
      <c r="HH280" s="472"/>
      <c r="HI280" s="472"/>
      <c r="HJ280" s="472"/>
      <c r="HK280" s="472"/>
      <c r="HL280" s="472"/>
      <c r="HM280" s="472"/>
      <c r="HN280" s="472"/>
      <c r="HO280" s="472"/>
      <c r="HP280" s="472"/>
      <c r="HQ280" s="472"/>
      <c r="HR280" s="472"/>
      <c r="HS280" s="472"/>
      <c r="HT280" s="472"/>
      <c r="HU280" s="472"/>
      <c r="HV280" s="472"/>
      <c r="HW280" s="472"/>
      <c r="HX280" s="472"/>
      <c r="HY280" s="472"/>
      <c r="HZ280" s="472"/>
      <c r="IA280" s="472"/>
      <c r="IB280" s="472"/>
      <c r="IC280" s="472"/>
      <c r="ID280" s="472"/>
    </row>
    <row r="281" spans="1:238" ht="25.5" customHeight="1" x14ac:dyDescent="0.3">
      <c r="A281" s="397" t="s">
        <v>1237</v>
      </c>
      <c r="B281" s="611"/>
      <c r="C281" s="611"/>
      <c r="D281" s="611"/>
      <c r="E281" s="291">
        <f t="shared" si="73"/>
        <v>37668</v>
      </c>
      <c r="F281" s="291">
        <f>SUM(F282:F284)</f>
        <v>0</v>
      </c>
      <c r="G281" s="291">
        <f t="shared" ref="G281:M281" si="77">SUM(G282:G284)</f>
        <v>0</v>
      </c>
      <c r="H281" s="291">
        <f t="shared" si="77"/>
        <v>35069</v>
      </c>
      <c r="I281" s="291">
        <f t="shared" si="77"/>
        <v>0</v>
      </c>
      <c r="J281" s="291">
        <f t="shared" si="77"/>
        <v>2599</v>
      </c>
      <c r="K281" s="291">
        <f t="shared" si="77"/>
        <v>0</v>
      </c>
      <c r="L281" s="291">
        <f t="shared" si="77"/>
        <v>0</v>
      </c>
      <c r="M281" s="291">
        <f t="shared" si="77"/>
        <v>0</v>
      </c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472"/>
      <c r="FQ281" s="472"/>
      <c r="FR281" s="472"/>
      <c r="FS281" s="472"/>
      <c r="FT281" s="472"/>
      <c r="FU281" s="472"/>
      <c r="FV281" s="472"/>
      <c r="FW281" s="472"/>
      <c r="FX281" s="472"/>
      <c r="FY281" s="472"/>
      <c r="FZ281" s="472"/>
      <c r="GA281" s="472"/>
      <c r="GB281" s="472"/>
      <c r="GC281" s="472"/>
      <c r="GD281" s="472"/>
      <c r="GE281" s="472"/>
      <c r="GF281" s="472"/>
      <c r="GG281" s="472"/>
      <c r="GH281" s="472"/>
      <c r="GI281" s="472"/>
      <c r="GJ281" s="472"/>
      <c r="GK281" s="472"/>
      <c r="GL281" s="472"/>
      <c r="GM281" s="472"/>
      <c r="GN281" s="472"/>
      <c r="GO281" s="472"/>
      <c r="GP281" s="472"/>
      <c r="GQ281" s="472"/>
      <c r="GR281" s="472"/>
      <c r="GS281" s="472"/>
      <c r="GT281" s="472"/>
      <c r="GU281" s="472"/>
      <c r="GV281" s="472"/>
      <c r="GW281" s="472"/>
      <c r="GX281" s="472"/>
      <c r="GY281" s="472"/>
      <c r="GZ281" s="472"/>
      <c r="HA281" s="472"/>
      <c r="HB281" s="472"/>
      <c r="HC281" s="472"/>
      <c r="HD281" s="472"/>
      <c r="HE281" s="472"/>
      <c r="HF281" s="472"/>
      <c r="HG281" s="472"/>
      <c r="HH281" s="472"/>
      <c r="HI281" s="472"/>
      <c r="HJ281" s="472"/>
      <c r="HK281" s="472"/>
      <c r="HL281" s="472"/>
      <c r="HM281" s="472"/>
      <c r="HN281" s="472"/>
      <c r="HO281" s="472"/>
      <c r="HP281" s="472"/>
      <c r="HQ281" s="472"/>
      <c r="HR281" s="472"/>
      <c r="HS281" s="472"/>
      <c r="HT281" s="472"/>
      <c r="HU281" s="472"/>
      <c r="HV281" s="472"/>
      <c r="HW281" s="472"/>
      <c r="HX281" s="472"/>
      <c r="HY281" s="472"/>
      <c r="HZ281" s="472"/>
      <c r="IA281" s="472"/>
      <c r="IB281" s="472"/>
      <c r="IC281" s="472"/>
      <c r="ID281" s="472"/>
    </row>
    <row r="282" spans="1:238" ht="29.25" customHeight="1" x14ac:dyDescent="0.3">
      <c r="A282" s="296" t="s">
        <v>1540</v>
      </c>
      <c r="B282" s="620" t="s">
        <v>1541</v>
      </c>
      <c r="C282" s="612">
        <v>759</v>
      </c>
      <c r="D282" s="612">
        <v>5219</v>
      </c>
      <c r="E282" s="294">
        <f t="shared" si="73"/>
        <v>5880</v>
      </c>
      <c r="F282" s="294">
        <v>0</v>
      </c>
      <c r="G282" s="294">
        <v>0</v>
      </c>
      <c r="H282" s="294">
        <v>3281</v>
      </c>
      <c r="I282" s="294">
        <v>0</v>
      </c>
      <c r="J282" s="294">
        <v>2599</v>
      </c>
      <c r="K282" s="294">
        <v>0</v>
      </c>
      <c r="L282" s="294">
        <v>0</v>
      </c>
      <c r="M282" s="294">
        <v>0</v>
      </c>
      <c r="N282" s="472"/>
      <c r="O282" s="472"/>
      <c r="P282" s="472"/>
      <c r="Q282" s="472"/>
      <c r="R282" s="472"/>
      <c r="S282" s="472"/>
      <c r="T282" s="472"/>
      <c r="U282" s="472"/>
      <c r="V282" s="472"/>
      <c r="W282" s="472"/>
      <c r="X282" s="472"/>
      <c r="Y282" s="472"/>
      <c r="Z282" s="472"/>
      <c r="AA282" s="472"/>
      <c r="AB282" s="472"/>
      <c r="AC282" s="472"/>
      <c r="AD282" s="472"/>
      <c r="AE282" s="472"/>
      <c r="AF282" s="472"/>
      <c r="AG282" s="472"/>
      <c r="AH282" s="472"/>
      <c r="AI282" s="472"/>
      <c r="AJ282" s="472"/>
      <c r="AK282" s="472"/>
      <c r="AL282" s="472"/>
      <c r="AM282" s="472"/>
      <c r="AN282" s="472"/>
      <c r="AO282" s="472"/>
      <c r="AP282" s="472"/>
      <c r="AQ282" s="472"/>
      <c r="AR282" s="472"/>
      <c r="AS282" s="472"/>
      <c r="AT282" s="472"/>
      <c r="AU282" s="472"/>
      <c r="AV282" s="472"/>
      <c r="AW282" s="472"/>
      <c r="AX282" s="472"/>
      <c r="AY282" s="472"/>
      <c r="AZ282" s="472"/>
      <c r="BA282" s="472"/>
      <c r="BB282" s="472"/>
      <c r="BC282" s="472"/>
      <c r="BD282" s="472"/>
      <c r="BE282" s="472"/>
      <c r="BF282" s="472"/>
      <c r="BG282" s="472"/>
      <c r="BH282" s="472"/>
      <c r="BI282" s="472"/>
      <c r="BJ282" s="472"/>
      <c r="BK282" s="472"/>
      <c r="BL282" s="472"/>
      <c r="BM282" s="472"/>
      <c r="BN282" s="472"/>
      <c r="BO282" s="472"/>
      <c r="BP282" s="472"/>
      <c r="BQ282" s="472"/>
      <c r="BR282" s="472"/>
      <c r="BS282" s="472"/>
      <c r="BT282" s="472"/>
      <c r="BU282" s="472"/>
      <c r="BV282" s="472"/>
      <c r="BW282" s="472"/>
      <c r="BX282" s="472"/>
      <c r="BY282" s="472"/>
      <c r="BZ282" s="472"/>
      <c r="CA282" s="472"/>
      <c r="CB282" s="472"/>
      <c r="CC282" s="472"/>
      <c r="CD282" s="472"/>
      <c r="CE282" s="472"/>
      <c r="CF282" s="472"/>
      <c r="CG282" s="472"/>
      <c r="CH282" s="472"/>
      <c r="CI282" s="472"/>
      <c r="CJ282" s="472"/>
      <c r="CK282" s="472"/>
      <c r="CL282" s="472"/>
      <c r="CM282" s="472"/>
      <c r="CN282" s="472"/>
      <c r="CO282" s="472"/>
      <c r="CP282" s="472"/>
      <c r="CQ282" s="472"/>
      <c r="CR282" s="472"/>
      <c r="CS282" s="472"/>
      <c r="CT282" s="472"/>
      <c r="CU282" s="472"/>
      <c r="CV282" s="472"/>
      <c r="CW282" s="472"/>
      <c r="CX282" s="472"/>
      <c r="CY282" s="472"/>
      <c r="CZ282" s="472"/>
      <c r="DA282" s="472"/>
      <c r="DB282" s="472"/>
      <c r="DC282" s="472"/>
      <c r="DD282" s="472"/>
      <c r="DE282" s="472"/>
      <c r="DF282" s="472"/>
      <c r="DG282" s="472"/>
      <c r="DH282" s="472"/>
      <c r="DI282" s="472"/>
      <c r="DJ282" s="472"/>
      <c r="DK282" s="472"/>
      <c r="DL282" s="472"/>
      <c r="DM282" s="472"/>
      <c r="DN282" s="472"/>
      <c r="DO282" s="472"/>
      <c r="DP282" s="472"/>
      <c r="DQ282" s="472"/>
      <c r="DR282" s="472"/>
      <c r="DS282" s="472"/>
      <c r="DT282" s="472"/>
      <c r="DU282" s="472"/>
      <c r="DV282" s="472"/>
      <c r="DW282" s="472"/>
      <c r="DX282" s="472"/>
      <c r="DY282" s="472"/>
      <c r="DZ282" s="472"/>
      <c r="EA282" s="472"/>
      <c r="EB282" s="472"/>
      <c r="EC282" s="472"/>
      <c r="ED282" s="472"/>
      <c r="EE282" s="472"/>
      <c r="EF282" s="472"/>
      <c r="EG282" s="472"/>
      <c r="EH282" s="472"/>
      <c r="EI282" s="472"/>
      <c r="EJ282" s="472"/>
      <c r="EK282" s="472"/>
      <c r="EL282" s="472"/>
      <c r="EM282" s="472"/>
      <c r="EN282" s="472"/>
      <c r="EO282" s="472"/>
      <c r="EP282" s="472"/>
      <c r="EQ282" s="472"/>
      <c r="ER282" s="472"/>
      <c r="ES282" s="472"/>
      <c r="ET282" s="472"/>
      <c r="EU282" s="472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472"/>
      <c r="FQ282" s="472"/>
      <c r="FR282" s="472"/>
      <c r="FS282" s="472"/>
      <c r="FT282" s="472"/>
      <c r="FU282" s="472"/>
      <c r="FV282" s="472"/>
      <c r="FW282" s="472"/>
      <c r="FX282" s="472"/>
      <c r="FY282" s="472"/>
      <c r="FZ282" s="472"/>
      <c r="GA282" s="472"/>
      <c r="GB282" s="472"/>
      <c r="GC282" s="472"/>
      <c r="GD282" s="472"/>
      <c r="GE282" s="472"/>
      <c r="GF282" s="472"/>
      <c r="GG282" s="472"/>
      <c r="GH282" s="472"/>
      <c r="GI282" s="472"/>
      <c r="GJ282" s="472"/>
      <c r="GK282" s="472"/>
      <c r="GL282" s="472"/>
      <c r="GM282" s="472"/>
      <c r="GN282" s="472"/>
      <c r="GO282" s="472"/>
      <c r="GP282" s="472"/>
      <c r="GQ282" s="472"/>
      <c r="GR282" s="472"/>
      <c r="GS282" s="472"/>
      <c r="GT282" s="472"/>
      <c r="GU282" s="472"/>
      <c r="GV282" s="472"/>
      <c r="GW282" s="472"/>
      <c r="GX282" s="472"/>
      <c r="GY282" s="472"/>
      <c r="GZ282" s="472"/>
      <c r="HA282" s="472"/>
      <c r="HB282" s="472"/>
      <c r="HC282" s="472"/>
      <c r="HD282" s="472"/>
      <c r="HE282" s="472"/>
      <c r="HF282" s="472"/>
      <c r="HG282" s="472"/>
      <c r="HH282" s="472"/>
      <c r="HI282" s="472"/>
      <c r="HJ282" s="472"/>
      <c r="HK282" s="472"/>
      <c r="HL282" s="472"/>
      <c r="HM282" s="472"/>
      <c r="HN282" s="472"/>
      <c r="HO282" s="472"/>
      <c r="HP282" s="472"/>
      <c r="HQ282" s="472"/>
      <c r="HR282" s="472"/>
      <c r="HS282" s="472"/>
      <c r="HT282" s="472"/>
      <c r="HU282" s="472"/>
      <c r="HV282" s="472"/>
      <c r="HW282" s="472"/>
      <c r="HX282" s="472"/>
      <c r="HY282" s="472"/>
      <c r="HZ282" s="472"/>
      <c r="IA282" s="472"/>
      <c r="IB282" s="472"/>
      <c r="IC282" s="472"/>
      <c r="ID282" s="472"/>
    </row>
    <row r="283" spans="1:238" ht="31.2" x14ac:dyDescent="0.3">
      <c r="A283" s="302" t="s">
        <v>1542</v>
      </c>
      <c r="B283" s="612">
        <v>2</v>
      </c>
      <c r="C283" s="612">
        <v>759</v>
      </c>
      <c r="D283" s="612">
        <v>5219</v>
      </c>
      <c r="E283" s="294">
        <f t="shared" si="73"/>
        <v>1788</v>
      </c>
      <c r="F283" s="294">
        <v>0</v>
      </c>
      <c r="G283" s="294">
        <v>0</v>
      </c>
      <c r="H283" s="294">
        <v>1788</v>
      </c>
      <c r="I283" s="294">
        <v>0</v>
      </c>
      <c r="J283" s="294">
        <v>0</v>
      </c>
      <c r="K283" s="294">
        <v>0</v>
      </c>
      <c r="L283" s="294">
        <v>0</v>
      </c>
      <c r="M283" s="294">
        <v>0</v>
      </c>
      <c r="N283" s="472"/>
      <c r="O283" s="472"/>
      <c r="P283" s="472"/>
      <c r="Q283" s="472"/>
      <c r="R283" s="472"/>
      <c r="S283" s="472"/>
      <c r="T283" s="472"/>
      <c r="U283" s="472"/>
      <c r="V283" s="472"/>
      <c r="W283" s="472"/>
      <c r="X283" s="472"/>
      <c r="Y283" s="472"/>
      <c r="Z283" s="472"/>
      <c r="AA283" s="472"/>
      <c r="AB283" s="472"/>
      <c r="AC283" s="472"/>
      <c r="AD283" s="472"/>
      <c r="AE283" s="472"/>
      <c r="AF283" s="472"/>
      <c r="AG283" s="472"/>
      <c r="AH283" s="472"/>
      <c r="AI283" s="472"/>
      <c r="AJ283" s="472"/>
      <c r="AK283" s="472"/>
      <c r="AL283" s="472"/>
      <c r="AM283" s="472"/>
      <c r="AN283" s="472"/>
      <c r="AO283" s="472"/>
      <c r="AP283" s="472"/>
      <c r="AQ283" s="472"/>
      <c r="AR283" s="472"/>
      <c r="AS283" s="472"/>
      <c r="AT283" s="472"/>
      <c r="AU283" s="472"/>
      <c r="AV283" s="472"/>
      <c r="AW283" s="472"/>
      <c r="AX283" s="472"/>
      <c r="AY283" s="472"/>
      <c r="AZ283" s="472"/>
      <c r="BA283" s="472"/>
      <c r="BB283" s="472"/>
      <c r="BC283" s="472"/>
      <c r="BD283" s="472"/>
      <c r="BE283" s="472"/>
      <c r="BF283" s="472"/>
      <c r="BG283" s="472"/>
      <c r="BH283" s="472"/>
      <c r="BI283" s="472"/>
      <c r="BJ283" s="472"/>
      <c r="BK283" s="472"/>
      <c r="BL283" s="472"/>
      <c r="BM283" s="472"/>
      <c r="BN283" s="472"/>
      <c r="BO283" s="472"/>
      <c r="BP283" s="472"/>
      <c r="BQ283" s="472"/>
      <c r="BR283" s="472"/>
      <c r="BS283" s="472"/>
      <c r="BT283" s="472"/>
      <c r="BU283" s="472"/>
      <c r="BV283" s="472"/>
      <c r="BW283" s="472"/>
      <c r="BX283" s="472"/>
      <c r="BY283" s="472"/>
      <c r="BZ283" s="472"/>
      <c r="CA283" s="472"/>
      <c r="CB283" s="472"/>
      <c r="CC283" s="472"/>
      <c r="CD283" s="472"/>
      <c r="CE283" s="472"/>
      <c r="CF283" s="472"/>
      <c r="CG283" s="472"/>
      <c r="CH283" s="472"/>
      <c r="CI283" s="472"/>
      <c r="CJ283" s="472"/>
      <c r="CK283" s="472"/>
      <c r="CL283" s="472"/>
      <c r="CM283" s="472"/>
      <c r="CN283" s="472"/>
      <c r="CO283" s="472"/>
      <c r="CP283" s="472"/>
      <c r="CQ283" s="472"/>
      <c r="CR283" s="472"/>
      <c r="CS283" s="472"/>
      <c r="CT283" s="472"/>
      <c r="CU283" s="472"/>
      <c r="CV283" s="472"/>
      <c r="CW283" s="472"/>
      <c r="CX283" s="472"/>
      <c r="CY283" s="472"/>
      <c r="CZ283" s="472"/>
      <c r="DA283" s="472"/>
      <c r="DB283" s="472"/>
      <c r="DC283" s="472"/>
      <c r="DD283" s="472"/>
      <c r="DE283" s="472"/>
      <c r="DF283" s="472"/>
      <c r="DG283" s="472"/>
      <c r="DH283" s="472"/>
      <c r="DI283" s="472"/>
      <c r="DJ283" s="472"/>
      <c r="DK283" s="472"/>
      <c r="DL283" s="472"/>
      <c r="DM283" s="472"/>
      <c r="DN283" s="472"/>
      <c r="DO283" s="472"/>
      <c r="DP283" s="472"/>
      <c r="DQ283" s="472"/>
      <c r="DR283" s="472"/>
      <c r="DS283" s="472"/>
      <c r="DT283" s="472"/>
      <c r="DU283" s="472"/>
      <c r="DV283" s="472"/>
      <c r="DW283" s="472"/>
      <c r="DX283" s="472"/>
      <c r="DY283" s="472"/>
      <c r="DZ283" s="472"/>
      <c r="EA283" s="472"/>
      <c r="EB283" s="472"/>
      <c r="EC283" s="472"/>
      <c r="ED283" s="472"/>
      <c r="EE283" s="472"/>
      <c r="EF283" s="472"/>
      <c r="EG283" s="472"/>
      <c r="EH283" s="472"/>
      <c r="EI283" s="472"/>
      <c r="EJ283" s="472"/>
      <c r="EK283" s="472"/>
      <c r="EL283" s="472"/>
      <c r="EM283" s="472"/>
      <c r="EN283" s="472"/>
      <c r="EO283" s="472"/>
      <c r="EP283" s="472"/>
      <c r="EQ283" s="472"/>
      <c r="ER283" s="472"/>
      <c r="ES283" s="472"/>
      <c r="ET283" s="472"/>
      <c r="EU283" s="472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472"/>
      <c r="FQ283" s="472"/>
      <c r="FR283" s="472"/>
      <c r="FS283" s="472"/>
      <c r="FT283" s="472"/>
      <c r="FU283" s="472"/>
      <c r="FV283" s="472"/>
      <c r="FW283" s="472"/>
      <c r="FX283" s="472"/>
      <c r="FY283" s="472"/>
      <c r="FZ283" s="472"/>
      <c r="GA283" s="472"/>
      <c r="GB283" s="472"/>
      <c r="GC283" s="472"/>
      <c r="GD283" s="472"/>
      <c r="GE283" s="472"/>
      <c r="GF283" s="472"/>
      <c r="GG283" s="472"/>
      <c r="GH283" s="472"/>
      <c r="GI283" s="472"/>
      <c r="GJ283" s="472"/>
      <c r="GK283" s="472"/>
      <c r="GL283" s="472"/>
      <c r="GM283" s="472"/>
      <c r="GN283" s="472"/>
      <c r="GO283" s="472"/>
      <c r="GP283" s="472"/>
      <c r="GQ283" s="472"/>
      <c r="GR283" s="472"/>
      <c r="GS283" s="472"/>
      <c r="GT283" s="472"/>
      <c r="GU283" s="472"/>
      <c r="GV283" s="472"/>
      <c r="GW283" s="472"/>
      <c r="GX283" s="472"/>
      <c r="GY283" s="472"/>
      <c r="GZ283" s="472"/>
      <c r="HA283" s="472"/>
      <c r="HB283" s="472"/>
      <c r="HC283" s="472"/>
      <c r="HD283" s="472"/>
      <c r="HE283" s="472"/>
      <c r="HF283" s="472"/>
      <c r="HG283" s="472"/>
      <c r="HH283" s="472"/>
      <c r="HI283" s="472"/>
      <c r="HJ283" s="472"/>
      <c r="HK283" s="472"/>
      <c r="HL283" s="472"/>
      <c r="HM283" s="472"/>
      <c r="HN283" s="472"/>
      <c r="HO283" s="472"/>
      <c r="HP283" s="472"/>
      <c r="HQ283" s="472"/>
      <c r="HR283" s="472"/>
      <c r="HS283" s="472"/>
      <c r="HT283" s="472"/>
      <c r="HU283" s="472"/>
      <c r="HV283" s="472"/>
      <c r="HW283" s="472"/>
      <c r="HX283" s="472"/>
      <c r="HY283" s="472"/>
      <c r="HZ283" s="472"/>
      <c r="IA283" s="472"/>
      <c r="IB283" s="472"/>
      <c r="IC283" s="472"/>
      <c r="ID283" s="472"/>
    </row>
    <row r="284" spans="1:238" ht="62.4" x14ac:dyDescent="0.3">
      <c r="A284" s="302" t="s">
        <v>1543</v>
      </c>
      <c r="B284" s="612">
        <v>2</v>
      </c>
      <c r="C284" s="612">
        <v>759</v>
      </c>
      <c r="D284" s="612">
        <v>5219</v>
      </c>
      <c r="E284" s="294">
        <f t="shared" si="73"/>
        <v>30000</v>
      </c>
      <c r="F284" s="294">
        <v>0</v>
      </c>
      <c r="G284" s="294">
        <v>0</v>
      </c>
      <c r="H284" s="294">
        <v>30000</v>
      </c>
      <c r="I284" s="294">
        <v>0</v>
      </c>
      <c r="J284" s="294">
        <v>0</v>
      </c>
      <c r="K284" s="294">
        <v>0</v>
      </c>
      <c r="L284" s="294">
        <v>0</v>
      </c>
      <c r="M284" s="294">
        <v>0</v>
      </c>
      <c r="N284" s="472"/>
      <c r="O284" s="472"/>
      <c r="P284" s="472"/>
      <c r="Q284" s="472"/>
      <c r="R284" s="472"/>
      <c r="S284" s="472"/>
      <c r="T284" s="472"/>
      <c r="U284" s="472"/>
      <c r="V284" s="472"/>
      <c r="W284" s="472"/>
      <c r="X284" s="472"/>
      <c r="Y284" s="472"/>
      <c r="Z284" s="472"/>
      <c r="AA284" s="472"/>
      <c r="AB284" s="472"/>
      <c r="AC284" s="472"/>
      <c r="AD284" s="472"/>
      <c r="AE284" s="472"/>
      <c r="AF284" s="472"/>
      <c r="AG284" s="472"/>
      <c r="AH284" s="472"/>
      <c r="AI284" s="472"/>
      <c r="AJ284" s="472"/>
      <c r="AK284" s="472"/>
      <c r="AL284" s="472"/>
      <c r="AM284" s="472"/>
      <c r="AN284" s="472"/>
      <c r="AO284" s="472"/>
      <c r="AP284" s="472"/>
      <c r="AQ284" s="472"/>
      <c r="AR284" s="472"/>
      <c r="AS284" s="472"/>
      <c r="AT284" s="472"/>
      <c r="AU284" s="472"/>
      <c r="AV284" s="472"/>
      <c r="AW284" s="472"/>
      <c r="AX284" s="472"/>
      <c r="AY284" s="472"/>
      <c r="AZ284" s="472"/>
      <c r="BA284" s="472"/>
      <c r="BB284" s="472"/>
      <c r="BC284" s="472"/>
      <c r="BD284" s="472"/>
      <c r="BE284" s="472"/>
      <c r="BF284" s="472"/>
      <c r="BG284" s="472"/>
      <c r="BH284" s="472"/>
      <c r="BI284" s="472"/>
      <c r="BJ284" s="472"/>
      <c r="BK284" s="472"/>
      <c r="BL284" s="472"/>
      <c r="BM284" s="472"/>
      <c r="BN284" s="472"/>
      <c r="BO284" s="472"/>
      <c r="BP284" s="472"/>
      <c r="BQ284" s="472"/>
      <c r="BR284" s="472"/>
      <c r="BS284" s="472"/>
      <c r="BT284" s="472"/>
      <c r="BU284" s="472"/>
      <c r="BV284" s="472"/>
      <c r="BW284" s="472"/>
      <c r="BX284" s="472"/>
      <c r="BY284" s="472"/>
      <c r="BZ284" s="472"/>
      <c r="CA284" s="472"/>
      <c r="CB284" s="472"/>
      <c r="CC284" s="472"/>
      <c r="CD284" s="472"/>
      <c r="CE284" s="472"/>
      <c r="CF284" s="472"/>
      <c r="CG284" s="472"/>
      <c r="CH284" s="472"/>
      <c r="CI284" s="472"/>
      <c r="CJ284" s="472"/>
      <c r="CK284" s="472"/>
      <c r="CL284" s="472"/>
      <c r="CM284" s="472"/>
      <c r="CN284" s="472"/>
      <c r="CO284" s="472"/>
      <c r="CP284" s="472"/>
      <c r="CQ284" s="472"/>
      <c r="CR284" s="472"/>
      <c r="CS284" s="472"/>
      <c r="CT284" s="472"/>
      <c r="CU284" s="472"/>
      <c r="CV284" s="472"/>
      <c r="CW284" s="472"/>
      <c r="CX284" s="472"/>
      <c r="CY284" s="472"/>
      <c r="CZ284" s="472"/>
      <c r="DA284" s="472"/>
      <c r="DB284" s="472"/>
      <c r="DC284" s="472"/>
      <c r="DD284" s="472"/>
      <c r="DE284" s="472"/>
      <c r="DF284" s="472"/>
      <c r="DG284" s="472"/>
      <c r="DH284" s="472"/>
      <c r="DI284" s="472"/>
      <c r="DJ284" s="472"/>
      <c r="DK284" s="472"/>
      <c r="DL284" s="472"/>
      <c r="DM284" s="472"/>
      <c r="DN284" s="472"/>
      <c r="DO284" s="472"/>
      <c r="DP284" s="472"/>
      <c r="DQ284" s="472"/>
      <c r="DR284" s="472"/>
      <c r="DS284" s="472"/>
      <c r="DT284" s="472"/>
      <c r="DU284" s="472"/>
      <c r="DV284" s="472"/>
      <c r="DW284" s="472"/>
      <c r="DX284" s="472"/>
      <c r="DY284" s="472"/>
      <c r="DZ284" s="472"/>
      <c r="EA284" s="472"/>
      <c r="EB284" s="472"/>
      <c r="EC284" s="472"/>
      <c r="ED284" s="472"/>
      <c r="EE284" s="472"/>
      <c r="EF284" s="472"/>
      <c r="EG284" s="472"/>
      <c r="EH284" s="472"/>
      <c r="EI284" s="472"/>
      <c r="EJ284" s="472"/>
      <c r="EK284" s="472"/>
      <c r="EL284" s="472"/>
      <c r="EM284" s="472"/>
      <c r="EN284" s="472"/>
      <c r="EO284" s="472"/>
      <c r="EP284" s="472"/>
      <c r="EQ284" s="472"/>
      <c r="ER284" s="472"/>
      <c r="ES284" s="472"/>
      <c r="ET284" s="472"/>
      <c r="EU284" s="472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472"/>
      <c r="FQ284" s="472"/>
      <c r="FR284" s="472"/>
      <c r="FS284" s="472"/>
      <c r="FT284" s="472"/>
      <c r="FU284" s="472"/>
      <c r="FV284" s="472"/>
      <c r="FW284" s="472"/>
      <c r="FX284" s="472"/>
      <c r="FY284" s="472"/>
      <c r="FZ284" s="472"/>
      <c r="GA284" s="472"/>
      <c r="GB284" s="472"/>
      <c r="GC284" s="472"/>
      <c r="GD284" s="472"/>
      <c r="GE284" s="472"/>
      <c r="GF284" s="472"/>
      <c r="GG284" s="472"/>
      <c r="GH284" s="472"/>
      <c r="GI284" s="472"/>
      <c r="GJ284" s="472"/>
      <c r="GK284" s="472"/>
      <c r="GL284" s="472"/>
      <c r="GM284" s="472"/>
      <c r="GN284" s="472"/>
      <c r="GO284" s="472"/>
      <c r="GP284" s="472"/>
      <c r="GQ284" s="472"/>
      <c r="GR284" s="472"/>
      <c r="GS284" s="472"/>
      <c r="GT284" s="472"/>
      <c r="GU284" s="472"/>
      <c r="GV284" s="472"/>
      <c r="GW284" s="472"/>
      <c r="GX284" s="472"/>
      <c r="GY284" s="472"/>
      <c r="GZ284" s="472"/>
      <c r="HA284" s="472"/>
      <c r="HB284" s="472"/>
      <c r="HC284" s="472"/>
      <c r="HD284" s="472"/>
      <c r="HE284" s="472"/>
      <c r="HF284" s="472"/>
      <c r="HG284" s="472"/>
      <c r="HH284" s="472"/>
      <c r="HI284" s="472"/>
      <c r="HJ284" s="472"/>
      <c r="HK284" s="472"/>
      <c r="HL284" s="472"/>
      <c r="HM284" s="472"/>
      <c r="HN284" s="472"/>
      <c r="HO284" s="472"/>
      <c r="HP284" s="472"/>
      <c r="HQ284" s="472"/>
      <c r="HR284" s="472"/>
      <c r="HS284" s="472"/>
      <c r="HT284" s="472"/>
      <c r="HU284" s="472"/>
      <c r="HV284" s="472"/>
      <c r="HW284" s="472"/>
      <c r="HX284" s="472"/>
      <c r="HY284" s="472"/>
      <c r="HZ284" s="472"/>
      <c r="IA284" s="472"/>
      <c r="IB284" s="472"/>
      <c r="IC284" s="472"/>
      <c r="ID284" s="472"/>
    </row>
    <row r="285" spans="1:238" x14ac:dyDescent="0.3">
      <c r="A285" s="397" t="s">
        <v>1209</v>
      </c>
      <c r="B285" s="611"/>
      <c r="C285" s="611"/>
      <c r="D285" s="611"/>
      <c r="E285" s="291">
        <f t="shared" si="73"/>
        <v>2164059</v>
      </c>
      <c r="F285" s="291">
        <f>SUM(F286,F288,F292,F296)</f>
        <v>615143</v>
      </c>
      <c r="G285" s="291">
        <f t="shared" ref="G285:M285" si="78">SUM(G286,G288,G292,G296)</f>
        <v>0</v>
      </c>
      <c r="H285" s="291">
        <f t="shared" si="78"/>
        <v>182804</v>
      </c>
      <c r="I285" s="291">
        <f t="shared" si="78"/>
        <v>1366112</v>
      </c>
      <c r="J285" s="291">
        <f t="shared" si="78"/>
        <v>0</v>
      </c>
      <c r="K285" s="291">
        <f t="shared" si="78"/>
        <v>0</v>
      </c>
      <c r="L285" s="291">
        <f t="shared" si="78"/>
        <v>0</v>
      </c>
      <c r="M285" s="291">
        <f t="shared" si="78"/>
        <v>0</v>
      </c>
      <c r="N285" s="472"/>
      <c r="O285" s="472"/>
      <c r="P285" s="472"/>
      <c r="Q285" s="472"/>
      <c r="R285" s="472"/>
      <c r="S285" s="472"/>
      <c r="T285" s="472"/>
      <c r="U285" s="472"/>
      <c r="V285" s="472"/>
      <c r="W285" s="472"/>
      <c r="X285" s="472"/>
      <c r="Y285" s="472"/>
      <c r="Z285" s="472"/>
      <c r="AA285" s="472"/>
      <c r="AB285" s="472"/>
      <c r="AC285" s="472"/>
      <c r="AD285" s="472"/>
      <c r="AE285" s="472"/>
      <c r="AF285" s="472"/>
      <c r="AG285" s="472"/>
      <c r="AH285" s="472"/>
      <c r="AI285" s="472"/>
      <c r="AJ285" s="472"/>
      <c r="AK285" s="472"/>
      <c r="AL285" s="472"/>
      <c r="AM285" s="472"/>
      <c r="AN285" s="472"/>
      <c r="AO285" s="472"/>
      <c r="AP285" s="472"/>
      <c r="AQ285" s="472"/>
      <c r="AR285" s="472"/>
      <c r="AS285" s="472"/>
      <c r="AT285" s="472"/>
      <c r="AU285" s="472"/>
      <c r="AV285" s="472"/>
      <c r="AW285" s="472"/>
      <c r="AX285" s="472"/>
      <c r="AY285" s="472"/>
      <c r="AZ285" s="472"/>
      <c r="BA285" s="472"/>
      <c r="BB285" s="472"/>
      <c r="BC285" s="472"/>
      <c r="BD285" s="472"/>
      <c r="BE285" s="472"/>
      <c r="BF285" s="472"/>
      <c r="BG285" s="472"/>
      <c r="BH285" s="472"/>
      <c r="BI285" s="472"/>
      <c r="BJ285" s="472"/>
      <c r="BK285" s="472"/>
      <c r="BL285" s="472"/>
      <c r="BM285" s="472"/>
      <c r="BN285" s="472"/>
      <c r="BO285" s="472"/>
      <c r="BP285" s="472"/>
      <c r="BQ285" s="472"/>
      <c r="BR285" s="472"/>
      <c r="BS285" s="472"/>
      <c r="BT285" s="472"/>
      <c r="BU285" s="472"/>
      <c r="BV285" s="472"/>
      <c r="BW285" s="472"/>
      <c r="BX285" s="472"/>
      <c r="BY285" s="472"/>
      <c r="BZ285" s="472"/>
      <c r="CA285" s="472"/>
      <c r="CB285" s="472"/>
      <c r="CC285" s="472"/>
      <c r="CD285" s="472"/>
      <c r="CE285" s="472"/>
      <c r="CF285" s="472"/>
      <c r="CG285" s="472"/>
      <c r="CH285" s="472"/>
      <c r="CI285" s="472"/>
      <c r="CJ285" s="472"/>
      <c r="CK285" s="472"/>
      <c r="CL285" s="472"/>
      <c r="CM285" s="472"/>
      <c r="CN285" s="472"/>
      <c r="CO285" s="472"/>
      <c r="CP285" s="472"/>
      <c r="CQ285" s="472"/>
      <c r="CR285" s="472"/>
      <c r="CS285" s="472"/>
      <c r="CT285" s="472"/>
      <c r="CU285" s="472"/>
      <c r="CV285" s="472"/>
      <c r="CW285" s="472"/>
      <c r="CX285" s="472"/>
      <c r="CY285" s="472"/>
      <c r="CZ285" s="472"/>
      <c r="DA285" s="472"/>
      <c r="DB285" s="472"/>
      <c r="DC285" s="472"/>
      <c r="DD285" s="472"/>
      <c r="DE285" s="472"/>
      <c r="DF285" s="472"/>
      <c r="DG285" s="472"/>
      <c r="DH285" s="472"/>
      <c r="DI285" s="472"/>
      <c r="DJ285" s="472"/>
      <c r="DK285" s="472"/>
      <c r="DL285" s="472"/>
      <c r="DM285" s="472"/>
      <c r="DN285" s="472"/>
      <c r="DO285" s="472"/>
      <c r="DP285" s="472"/>
      <c r="DQ285" s="472"/>
      <c r="DR285" s="472"/>
      <c r="DS285" s="472"/>
      <c r="DT285" s="472"/>
      <c r="DU285" s="472"/>
      <c r="DV285" s="472"/>
      <c r="DW285" s="472"/>
      <c r="DX285" s="472"/>
      <c r="DY285" s="472"/>
      <c r="DZ285" s="472"/>
      <c r="EA285" s="472"/>
      <c r="EB285" s="472"/>
      <c r="EC285" s="472"/>
      <c r="ED285" s="472"/>
      <c r="EE285" s="472"/>
      <c r="EF285" s="472"/>
      <c r="EG285" s="472"/>
      <c r="EH285" s="472"/>
      <c r="EI285" s="472"/>
      <c r="EJ285" s="472"/>
      <c r="EK285" s="472"/>
      <c r="EL285" s="472"/>
      <c r="EM285" s="472"/>
      <c r="EN285" s="472"/>
      <c r="EO285" s="472"/>
      <c r="EP285" s="472"/>
      <c r="EQ285" s="472"/>
      <c r="ER285" s="472"/>
      <c r="ES285" s="472"/>
      <c r="ET285" s="472"/>
      <c r="EU285" s="472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472"/>
      <c r="FQ285" s="472"/>
      <c r="FR285" s="472"/>
      <c r="FS285" s="472"/>
      <c r="FT285" s="472"/>
      <c r="FU285" s="472"/>
      <c r="FV285" s="472"/>
      <c r="FW285" s="472"/>
      <c r="FX285" s="472"/>
      <c r="FY285" s="472"/>
      <c r="FZ285" s="472"/>
      <c r="GA285" s="472"/>
      <c r="GB285" s="472"/>
      <c r="GC285" s="472"/>
      <c r="GD285" s="472"/>
      <c r="GE285" s="472"/>
      <c r="GF285" s="472"/>
      <c r="GG285" s="472"/>
      <c r="GH285" s="472"/>
      <c r="GI285" s="472"/>
      <c r="GJ285" s="472"/>
      <c r="GK285" s="472"/>
      <c r="GL285" s="472"/>
      <c r="GM285" s="472"/>
      <c r="GN285" s="472"/>
      <c r="GO285" s="472"/>
      <c r="GP285" s="472"/>
      <c r="GQ285" s="472"/>
      <c r="GR285" s="472"/>
      <c r="GS285" s="472"/>
      <c r="GT285" s="472"/>
      <c r="GU285" s="472"/>
      <c r="GV285" s="472"/>
      <c r="GW285" s="472"/>
      <c r="GX285" s="472"/>
      <c r="GY285" s="472"/>
      <c r="GZ285" s="472"/>
      <c r="HA285" s="472"/>
      <c r="HB285" s="472"/>
      <c r="HC285" s="472"/>
      <c r="HD285" s="472"/>
      <c r="HE285" s="472"/>
      <c r="HF285" s="472"/>
      <c r="HG285" s="472"/>
      <c r="HH285" s="472"/>
      <c r="HI285" s="472"/>
      <c r="HJ285" s="472"/>
      <c r="HK285" s="472"/>
      <c r="HL285" s="472"/>
      <c r="HM285" s="472"/>
      <c r="HN285" s="472"/>
      <c r="HO285" s="472"/>
      <c r="HP285" s="472"/>
      <c r="HQ285" s="472"/>
      <c r="HR285" s="472"/>
      <c r="HS285" s="472"/>
      <c r="HT285" s="472"/>
      <c r="HU285" s="472"/>
      <c r="HV285" s="472"/>
      <c r="HW285" s="472"/>
      <c r="HX285" s="472"/>
      <c r="HY285" s="472"/>
      <c r="HZ285" s="472"/>
      <c r="IA285" s="472"/>
      <c r="IB285" s="472"/>
      <c r="IC285" s="472"/>
      <c r="ID285" s="472"/>
    </row>
    <row r="286" spans="1:238" x14ac:dyDescent="0.3">
      <c r="A286" s="397" t="s">
        <v>1211</v>
      </c>
      <c r="B286" s="611"/>
      <c r="C286" s="611"/>
      <c r="D286" s="611"/>
      <c r="E286" s="291">
        <f t="shared" si="73"/>
        <v>3000</v>
      </c>
      <c r="F286" s="291">
        <f t="shared" ref="F286:M286" si="79">SUM(F287)</f>
        <v>0</v>
      </c>
      <c r="G286" s="291">
        <f t="shared" si="79"/>
        <v>0</v>
      </c>
      <c r="H286" s="291">
        <f t="shared" si="79"/>
        <v>3000</v>
      </c>
      <c r="I286" s="291">
        <f t="shared" si="79"/>
        <v>0</v>
      </c>
      <c r="J286" s="291">
        <f t="shared" si="79"/>
        <v>0</v>
      </c>
      <c r="K286" s="291">
        <f t="shared" si="79"/>
        <v>0</v>
      </c>
      <c r="L286" s="291">
        <f t="shared" si="79"/>
        <v>0</v>
      </c>
      <c r="M286" s="291">
        <f t="shared" si="79"/>
        <v>0</v>
      </c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472"/>
      <c r="FQ286" s="472"/>
      <c r="FR286" s="472"/>
      <c r="FS286" s="472"/>
      <c r="FT286" s="472"/>
      <c r="FU286" s="472"/>
      <c r="FV286" s="472"/>
      <c r="FW286" s="472"/>
      <c r="FX286" s="472"/>
      <c r="FY286" s="472"/>
      <c r="FZ286" s="472"/>
      <c r="GA286" s="472"/>
      <c r="GB286" s="472"/>
      <c r="GC286" s="472"/>
      <c r="GD286" s="472"/>
      <c r="GE286" s="472"/>
      <c r="GF286" s="472"/>
      <c r="GG286" s="472"/>
      <c r="GH286" s="472"/>
      <c r="GI286" s="472"/>
      <c r="GJ286" s="472"/>
      <c r="GK286" s="472"/>
      <c r="GL286" s="472"/>
      <c r="GM286" s="472"/>
      <c r="GN286" s="472"/>
      <c r="GO286" s="472"/>
      <c r="GP286" s="472"/>
      <c r="GQ286" s="472"/>
      <c r="GR286" s="472"/>
      <c r="GS286" s="472"/>
      <c r="GT286" s="472"/>
      <c r="GU286" s="472"/>
      <c r="GV286" s="472"/>
      <c r="GW286" s="472"/>
      <c r="GX286" s="472"/>
      <c r="GY286" s="472"/>
      <c r="GZ286" s="472"/>
      <c r="HA286" s="472"/>
      <c r="HB286" s="472"/>
      <c r="HC286" s="472"/>
      <c r="HD286" s="472"/>
      <c r="HE286" s="472"/>
      <c r="HF286" s="472"/>
      <c r="HG286" s="472"/>
      <c r="HH286" s="472"/>
      <c r="HI286" s="472"/>
      <c r="HJ286" s="472"/>
      <c r="HK286" s="472"/>
      <c r="HL286" s="472"/>
      <c r="HM286" s="472"/>
      <c r="HN286" s="472"/>
      <c r="HO286" s="472"/>
      <c r="HP286" s="472"/>
      <c r="HQ286" s="472"/>
      <c r="HR286" s="472"/>
      <c r="HS286" s="472"/>
      <c r="HT286" s="472"/>
      <c r="HU286" s="472"/>
      <c r="HV286" s="472"/>
      <c r="HW286" s="472"/>
      <c r="HX286" s="472"/>
      <c r="HY286" s="472"/>
      <c r="HZ286" s="472"/>
      <c r="IA286" s="472"/>
      <c r="IB286" s="472"/>
      <c r="IC286" s="472"/>
      <c r="ID286" s="472"/>
    </row>
    <row r="287" spans="1:238" x14ac:dyDescent="0.3">
      <c r="A287" s="296" t="s">
        <v>1544</v>
      </c>
      <c r="B287" s="612">
        <v>2</v>
      </c>
      <c r="C287" s="612">
        <v>898</v>
      </c>
      <c r="D287" s="612">
        <v>5201</v>
      </c>
      <c r="E287" s="294">
        <f t="shared" si="73"/>
        <v>3000</v>
      </c>
      <c r="F287" s="294">
        <v>0</v>
      </c>
      <c r="G287" s="294">
        <v>0</v>
      </c>
      <c r="H287" s="294">
        <v>3000</v>
      </c>
      <c r="I287" s="294">
        <v>0</v>
      </c>
      <c r="J287" s="294">
        <v>0</v>
      </c>
      <c r="K287" s="294">
        <v>0</v>
      </c>
      <c r="L287" s="294">
        <v>0</v>
      </c>
      <c r="M287" s="294">
        <v>0</v>
      </c>
      <c r="N287" s="472"/>
      <c r="O287" s="472"/>
      <c r="P287" s="472"/>
      <c r="Q287" s="472"/>
      <c r="R287" s="472"/>
      <c r="S287" s="472"/>
      <c r="T287" s="472"/>
      <c r="U287" s="472"/>
      <c r="V287" s="472"/>
      <c r="W287" s="472"/>
      <c r="X287" s="472"/>
      <c r="Y287" s="472"/>
      <c r="Z287" s="472"/>
      <c r="AA287" s="472"/>
      <c r="AB287" s="472"/>
      <c r="AC287" s="472"/>
      <c r="AD287" s="472"/>
      <c r="AE287" s="472"/>
      <c r="AF287" s="472"/>
      <c r="AG287" s="472"/>
      <c r="AH287" s="472"/>
      <c r="AI287" s="472"/>
      <c r="AJ287" s="472"/>
      <c r="AK287" s="472"/>
      <c r="AL287" s="472"/>
      <c r="AM287" s="472"/>
      <c r="AN287" s="472"/>
      <c r="AO287" s="472"/>
      <c r="AP287" s="472"/>
      <c r="AQ287" s="472"/>
      <c r="AR287" s="472"/>
      <c r="AS287" s="472"/>
      <c r="AT287" s="472"/>
      <c r="AU287" s="472"/>
      <c r="AV287" s="472"/>
      <c r="AW287" s="472"/>
      <c r="AX287" s="472"/>
      <c r="AY287" s="472"/>
      <c r="AZ287" s="472"/>
      <c r="BA287" s="472"/>
      <c r="BB287" s="472"/>
      <c r="BC287" s="472"/>
      <c r="BD287" s="472"/>
      <c r="BE287" s="472"/>
      <c r="BF287" s="472"/>
      <c r="BG287" s="472"/>
      <c r="BH287" s="472"/>
      <c r="BI287" s="472"/>
      <c r="BJ287" s="472"/>
      <c r="BK287" s="472"/>
      <c r="BL287" s="472"/>
      <c r="BM287" s="472"/>
      <c r="BN287" s="472"/>
      <c r="BO287" s="472"/>
      <c r="BP287" s="472"/>
      <c r="BQ287" s="472"/>
      <c r="BR287" s="472"/>
      <c r="BS287" s="472"/>
      <c r="BT287" s="472"/>
      <c r="BU287" s="472"/>
      <c r="BV287" s="472"/>
      <c r="BW287" s="472"/>
      <c r="BX287" s="472"/>
      <c r="BY287" s="472"/>
      <c r="BZ287" s="472"/>
      <c r="CA287" s="472"/>
      <c r="CB287" s="472"/>
      <c r="CC287" s="472"/>
      <c r="CD287" s="472"/>
      <c r="CE287" s="472"/>
      <c r="CF287" s="472"/>
      <c r="CG287" s="472"/>
      <c r="CH287" s="472"/>
      <c r="CI287" s="472"/>
      <c r="CJ287" s="472"/>
      <c r="CK287" s="472"/>
      <c r="CL287" s="472"/>
      <c r="CM287" s="472"/>
      <c r="CN287" s="472"/>
      <c r="CO287" s="472"/>
      <c r="CP287" s="472"/>
      <c r="CQ287" s="472"/>
      <c r="CR287" s="472"/>
      <c r="CS287" s="472"/>
      <c r="CT287" s="472"/>
      <c r="CU287" s="472"/>
      <c r="CV287" s="472"/>
      <c r="CW287" s="472"/>
      <c r="CX287" s="472"/>
      <c r="CY287" s="472"/>
      <c r="CZ287" s="472"/>
      <c r="DA287" s="472"/>
      <c r="DB287" s="472"/>
      <c r="DC287" s="472"/>
      <c r="DD287" s="472"/>
      <c r="DE287" s="472"/>
      <c r="DF287" s="472"/>
      <c r="DG287" s="472"/>
      <c r="DH287" s="472"/>
      <c r="DI287" s="472"/>
      <c r="DJ287" s="472"/>
      <c r="DK287" s="472"/>
      <c r="DL287" s="472"/>
      <c r="DM287" s="472"/>
      <c r="DN287" s="472"/>
      <c r="DO287" s="472"/>
      <c r="DP287" s="472"/>
      <c r="DQ287" s="472"/>
      <c r="DR287" s="472"/>
      <c r="DS287" s="472"/>
      <c r="DT287" s="472"/>
      <c r="DU287" s="472"/>
      <c r="DV287" s="472"/>
      <c r="DW287" s="472"/>
      <c r="DX287" s="472"/>
      <c r="DY287" s="472"/>
      <c r="DZ287" s="472"/>
      <c r="EA287" s="472"/>
      <c r="EB287" s="472"/>
      <c r="EC287" s="472"/>
      <c r="ED287" s="472"/>
      <c r="EE287" s="472"/>
      <c r="EF287" s="472"/>
      <c r="EG287" s="472"/>
      <c r="EH287" s="472"/>
      <c r="EI287" s="472"/>
      <c r="EJ287" s="472"/>
      <c r="EK287" s="472"/>
      <c r="EL287" s="472"/>
      <c r="EM287" s="472"/>
      <c r="EN287" s="472"/>
      <c r="EO287" s="472"/>
      <c r="EP287" s="472"/>
      <c r="EQ287" s="472"/>
      <c r="ER287" s="472"/>
      <c r="ES287" s="472"/>
      <c r="ET287" s="472"/>
      <c r="EU287" s="472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472"/>
      <c r="FQ287" s="472"/>
      <c r="FR287" s="472"/>
      <c r="FS287" s="472"/>
      <c r="FT287" s="472"/>
      <c r="FU287" s="472"/>
      <c r="FV287" s="472"/>
      <c r="FW287" s="472"/>
      <c r="FX287" s="472"/>
      <c r="FY287" s="472"/>
      <c r="FZ287" s="472"/>
      <c r="GA287" s="472"/>
      <c r="GB287" s="472"/>
      <c r="GC287" s="472"/>
      <c r="GD287" s="472"/>
      <c r="GE287" s="472"/>
      <c r="GF287" s="472"/>
      <c r="GG287" s="472"/>
      <c r="GH287" s="472"/>
      <c r="GI287" s="472"/>
      <c r="GJ287" s="472"/>
      <c r="GK287" s="472"/>
      <c r="GL287" s="472"/>
      <c r="GM287" s="472"/>
      <c r="GN287" s="472"/>
      <c r="GO287" s="472"/>
      <c r="GP287" s="472"/>
      <c r="GQ287" s="472"/>
      <c r="GR287" s="472"/>
      <c r="GS287" s="472"/>
      <c r="GT287" s="472"/>
      <c r="GU287" s="472"/>
      <c r="GV287" s="472"/>
      <c r="GW287" s="472"/>
      <c r="GX287" s="472"/>
      <c r="GY287" s="472"/>
      <c r="GZ287" s="472"/>
      <c r="HA287" s="472"/>
      <c r="HB287" s="472"/>
      <c r="HC287" s="472"/>
      <c r="HD287" s="472"/>
      <c r="HE287" s="472"/>
      <c r="HF287" s="472"/>
      <c r="HG287" s="472"/>
      <c r="HH287" s="472"/>
      <c r="HI287" s="472"/>
      <c r="HJ287" s="472"/>
      <c r="HK287" s="472"/>
      <c r="HL287" s="472"/>
      <c r="HM287" s="472"/>
      <c r="HN287" s="472"/>
      <c r="HO287" s="472"/>
      <c r="HP287" s="472"/>
      <c r="HQ287" s="472"/>
      <c r="HR287" s="472"/>
      <c r="HS287" s="472"/>
      <c r="HT287" s="472"/>
      <c r="HU287" s="472"/>
      <c r="HV287" s="472"/>
      <c r="HW287" s="472"/>
      <c r="HX287" s="472"/>
      <c r="HY287" s="472"/>
      <c r="HZ287" s="472"/>
      <c r="IA287" s="472"/>
      <c r="IB287" s="472"/>
      <c r="IC287" s="472"/>
      <c r="ID287" s="472"/>
    </row>
    <row r="288" spans="1:238" ht="31.2" x14ac:dyDescent="0.3">
      <c r="A288" s="397" t="s">
        <v>1215</v>
      </c>
      <c r="B288" s="611"/>
      <c r="C288" s="611"/>
      <c r="D288" s="611"/>
      <c r="E288" s="291">
        <f t="shared" si="73"/>
        <v>606759</v>
      </c>
      <c r="F288" s="291">
        <f>SUM(F289:F291)</f>
        <v>113722</v>
      </c>
      <c r="G288" s="291">
        <f t="shared" ref="G288:M288" si="80">SUM(G289:G291)</f>
        <v>0</v>
      </c>
      <c r="H288" s="291">
        <f t="shared" si="80"/>
        <v>38148</v>
      </c>
      <c r="I288" s="291">
        <f t="shared" si="80"/>
        <v>454889</v>
      </c>
      <c r="J288" s="291">
        <f t="shared" si="80"/>
        <v>0</v>
      </c>
      <c r="K288" s="291">
        <f t="shared" si="80"/>
        <v>0</v>
      </c>
      <c r="L288" s="291">
        <f t="shared" si="80"/>
        <v>0</v>
      </c>
      <c r="M288" s="291">
        <f t="shared" si="80"/>
        <v>0</v>
      </c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472"/>
      <c r="EW288" s="472"/>
      <c r="EX288" s="472"/>
      <c r="EY288" s="472"/>
      <c r="EZ288" s="472"/>
      <c r="FA288" s="472"/>
      <c r="FB288" s="472"/>
      <c r="FC288" s="472"/>
      <c r="FD288" s="472"/>
      <c r="FE288" s="472"/>
      <c r="FF288" s="472"/>
      <c r="FG288" s="472"/>
      <c r="FH288" s="472"/>
      <c r="FI288" s="472"/>
      <c r="FJ288" s="472"/>
      <c r="FK288" s="472"/>
      <c r="FL288" s="472"/>
      <c r="FM288" s="472"/>
      <c r="FN288" s="472"/>
      <c r="FO288" s="472"/>
      <c r="FP288" s="472"/>
      <c r="FQ288" s="472"/>
      <c r="FR288" s="472"/>
      <c r="FS288" s="472"/>
      <c r="FT288" s="472"/>
      <c r="FU288" s="472"/>
      <c r="FV288" s="472"/>
      <c r="FW288" s="472"/>
      <c r="FX288" s="472"/>
      <c r="FY288" s="472"/>
      <c r="FZ288" s="472"/>
      <c r="GA288" s="472"/>
      <c r="GB288" s="472"/>
      <c r="GC288" s="472"/>
      <c r="GD288" s="472"/>
      <c r="GE288" s="472"/>
      <c r="GF288" s="472"/>
      <c r="GG288" s="472"/>
      <c r="GH288" s="472"/>
      <c r="GI288" s="472"/>
      <c r="GJ288" s="472"/>
      <c r="GK288" s="472"/>
      <c r="GL288" s="472"/>
      <c r="GM288" s="472"/>
      <c r="GN288" s="472"/>
      <c r="GO288" s="472"/>
      <c r="GP288" s="472"/>
      <c r="GQ288" s="472"/>
      <c r="GR288" s="472"/>
      <c r="GS288" s="472"/>
      <c r="GT288" s="472"/>
      <c r="GU288" s="472"/>
      <c r="GV288" s="472"/>
      <c r="GW288" s="472"/>
      <c r="GX288" s="472"/>
      <c r="GY288" s="472"/>
      <c r="GZ288" s="472"/>
      <c r="HA288" s="472"/>
      <c r="HB288" s="472"/>
      <c r="HC288" s="472"/>
      <c r="HD288" s="472"/>
      <c r="HE288" s="472"/>
      <c r="HF288" s="472"/>
      <c r="HG288" s="472"/>
      <c r="HH288" s="472"/>
      <c r="HI288" s="472"/>
      <c r="HJ288" s="472"/>
      <c r="HK288" s="472"/>
      <c r="HL288" s="472"/>
      <c r="HM288" s="472"/>
      <c r="HN288" s="472"/>
      <c r="HO288" s="472"/>
      <c r="HP288" s="472"/>
      <c r="HQ288" s="472"/>
      <c r="HR288" s="472"/>
      <c r="HS288" s="472"/>
      <c r="HT288" s="472"/>
      <c r="HU288" s="472"/>
      <c r="HV288" s="472"/>
      <c r="HW288" s="472"/>
      <c r="HX288" s="472"/>
      <c r="HY288" s="472"/>
      <c r="HZ288" s="472"/>
      <c r="IA288" s="472"/>
      <c r="IB288" s="472"/>
      <c r="IC288" s="472"/>
      <c r="ID288" s="472"/>
    </row>
    <row r="289" spans="1:238" ht="78" x14ac:dyDescent="0.3">
      <c r="A289" s="296" t="s">
        <v>1238</v>
      </c>
      <c r="B289" s="612">
        <v>2</v>
      </c>
      <c r="C289" s="612">
        <v>849</v>
      </c>
      <c r="D289" s="614">
        <v>5203</v>
      </c>
      <c r="E289" s="294">
        <f t="shared" si="73"/>
        <v>568611</v>
      </c>
      <c r="F289" s="294">
        <v>113722</v>
      </c>
      <c r="G289" s="294">
        <v>0</v>
      </c>
      <c r="H289" s="294">
        <v>0</v>
      </c>
      <c r="I289" s="294">
        <f>568611-113722</f>
        <v>454889</v>
      </c>
      <c r="J289" s="294">
        <v>0</v>
      </c>
      <c r="K289" s="294">
        <v>0</v>
      </c>
      <c r="L289" s="294">
        <v>0</v>
      </c>
      <c r="M289" s="294">
        <v>0</v>
      </c>
      <c r="N289" s="472"/>
      <c r="O289" s="472"/>
      <c r="P289" s="472"/>
      <c r="Q289" s="472"/>
      <c r="R289" s="472"/>
      <c r="S289" s="472"/>
      <c r="T289" s="472"/>
      <c r="U289" s="472"/>
      <c r="V289" s="472"/>
      <c r="W289" s="472"/>
      <c r="X289" s="472"/>
      <c r="Y289" s="472"/>
      <c r="Z289" s="472"/>
      <c r="AA289" s="472"/>
      <c r="AB289" s="472"/>
      <c r="AC289" s="472"/>
      <c r="AD289" s="472"/>
      <c r="AE289" s="472"/>
      <c r="AF289" s="472"/>
      <c r="AG289" s="472"/>
      <c r="AH289" s="472"/>
      <c r="AI289" s="472"/>
      <c r="AJ289" s="472"/>
      <c r="AK289" s="472"/>
      <c r="AL289" s="472"/>
      <c r="AM289" s="472"/>
      <c r="AN289" s="472"/>
      <c r="AO289" s="472"/>
      <c r="AP289" s="472"/>
      <c r="AQ289" s="472"/>
      <c r="AR289" s="472"/>
      <c r="AS289" s="472"/>
      <c r="AT289" s="472"/>
      <c r="AU289" s="472"/>
      <c r="AV289" s="472"/>
      <c r="AW289" s="472"/>
      <c r="AX289" s="472"/>
      <c r="AY289" s="472"/>
      <c r="AZ289" s="472"/>
      <c r="BA289" s="472"/>
      <c r="BB289" s="472"/>
      <c r="BC289" s="472"/>
      <c r="BD289" s="472"/>
      <c r="BE289" s="472"/>
      <c r="BF289" s="472"/>
      <c r="BG289" s="472"/>
      <c r="BH289" s="472"/>
      <c r="BI289" s="472"/>
      <c r="BJ289" s="472"/>
      <c r="BK289" s="472"/>
      <c r="BL289" s="472"/>
      <c r="BM289" s="472"/>
      <c r="BN289" s="472"/>
      <c r="BO289" s="472"/>
      <c r="BP289" s="472"/>
      <c r="BQ289" s="472"/>
      <c r="BR289" s="472"/>
      <c r="BS289" s="472"/>
      <c r="BT289" s="472"/>
      <c r="BU289" s="472"/>
      <c r="BV289" s="472"/>
      <c r="BW289" s="472"/>
      <c r="BX289" s="472"/>
      <c r="BY289" s="472"/>
      <c r="BZ289" s="472"/>
      <c r="CA289" s="472"/>
      <c r="CB289" s="472"/>
      <c r="CC289" s="472"/>
      <c r="CD289" s="472"/>
      <c r="CE289" s="472"/>
      <c r="CF289" s="472"/>
      <c r="CG289" s="472"/>
      <c r="CH289" s="472"/>
      <c r="CI289" s="472"/>
      <c r="CJ289" s="472"/>
      <c r="CK289" s="472"/>
      <c r="CL289" s="472"/>
      <c r="CM289" s="472"/>
      <c r="CN289" s="472"/>
      <c r="CO289" s="472"/>
      <c r="CP289" s="472"/>
      <c r="CQ289" s="472"/>
      <c r="CR289" s="472"/>
      <c r="CS289" s="472"/>
      <c r="CT289" s="472"/>
      <c r="CU289" s="472"/>
      <c r="CV289" s="472"/>
      <c r="CW289" s="472"/>
      <c r="CX289" s="472"/>
      <c r="CY289" s="472"/>
      <c r="CZ289" s="472"/>
      <c r="DA289" s="472"/>
      <c r="DB289" s="472"/>
      <c r="DC289" s="472"/>
      <c r="DD289" s="472"/>
      <c r="DE289" s="472"/>
      <c r="DF289" s="472"/>
      <c r="DG289" s="472"/>
      <c r="DH289" s="472"/>
      <c r="DI289" s="472"/>
      <c r="DJ289" s="472"/>
      <c r="DK289" s="472"/>
      <c r="DL289" s="472"/>
      <c r="DM289" s="472"/>
      <c r="DN289" s="472"/>
      <c r="DO289" s="472"/>
      <c r="DP289" s="472"/>
      <c r="DQ289" s="472"/>
      <c r="DR289" s="472"/>
      <c r="DS289" s="472"/>
      <c r="DT289" s="472"/>
      <c r="DU289" s="472"/>
      <c r="DV289" s="472"/>
      <c r="DW289" s="472"/>
      <c r="DX289" s="472"/>
      <c r="DY289" s="472"/>
      <c r="DZ289" s="472"/>
      <c r="EA289" s="472"/>
      <c r="EB289" s="472"/>
      <c r="EC289" s="472"/>
      <c r="ED289" s="472"/>
      <c r="EE289" s="472"/>
      <c r="EF289" s="472"/>
      <c r="EG289" s="472"/>
      <c r="EH289" s="472"/>
      <c r="EI289" s="472"/>
      <c r="EJ289" s="472"/>
      <c r="EK289" s="472"/>
      <c r="EL289" s="472"/>
      <c r="EM289" s="472"/>
      <c r="EN289" s="472"/>
      <c r="EO289" s="472"/>
      <c r="EP289" s="472"/>
      <c r="EQ289" s="472"/>
      <c r="ER289" s="472"/>
      <c r="ES289" s="472"/>
      <c r="ET289" s="472"/>
      <c r="EU289" s="472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472"/>
      <c r="FQ289" s="472"/>
      <c r="FR289" s="472"/>
      <c r="FS289" s="472"/>
      <c r="FT289" s="472"/>
      <c r="FU289" s="472"/>
      <c r="FV289" s="472"/>
      <c r="FW289" s="472"/>
      <c r="FX289" s="472"/>
      <c r="FY289" s="472"/>
      <c r="FZ289" s="472"/>
      <c r="GA289" s="472"/>
      <c r="GB289" s="472"/>
      <c r="GC289" s="472"/>
      <c r="GD289" s="472"/>
      <c r="GE289" s="472"/>
      <c r="GF289" s="472"/>
      <c r="GG289" s="472"/>
      <c r="GH289" s="472"/>
      <c r="GI289" s="472"/>
      <c r="GJ289" s="472"/>
      <c r="GK289" s="472"/>
      <c r="GL289" s="472"/>
      <c r="GM289" s="472"/>
      <c r="GN289" s="472"/>
      <c r="GO289" s="472"/>
      <c r="GP289" s="472"/>
      <c r="GQ289" s="472"/>
      <c r="GR289" s="472"/>
      <c r="GS289" s="472"/>
      <c r="GT289" s="472"/>
      <c r="GU289" s="472"/>
      <c r="GV289" s="472"/>
      <c r="GW289" s="472"/>
      <c r="GX289" s="472"/>
      <c r="GY289" s="472"/>
      <c r="GZ289" s="472"/>
      <c r="HA289" s="472"/>
      <c r="HB289" s="472"/>
      <c r="HC289" s="472"/>
      <c r="HD289" s="472"/>
      <c r="HE289" s="472"/>
      <c r="HF289" s="472"/>
      <c r="HG289" s="472"/>
      <c r="HH289" s="472"/>
      <c r="HI289" s="472"/>
      <c r="HJ289" s="472"/>
      <c r="HK289" s="472"/>
      <c r="HL289" s="472"/>
      <c r="HM289" s="472"/>
      <c r="HN289" s="472"/>
      <c r="HO289" s="472"/>
      <c r="HP289" s="472"/>
      <c r="HQ289" s="472"/>
      <c r="HR289" s="472"/>
      <c r="HS289" s="472"/>
      <c r="HT289" s="472"/>
      <c r="HU289" s="472"/>
      <c r="HV289" s="472"/>
      <c r="HW289" s="472"/>
      <c r="HX289" s="472"/>
      <c r="HY289" s="472"/>
      <c r="HZ289" s="472"/>
      <c r="IA289" s="472"/>
      <c r="IB289" s="472"/>
      <c r="IC289" s="472"/>
      <c r="ID289" s="472"/>
    </row>
    <row r="290" spans="1:238" ht="31.2" x14ac:dyDescent="0.3">
      <c r="A290" s="296" t="s">
        <v>1545</v>
      </c>
      <c r="B290" s="612">
        <v>2</v>
      </c>
      <c r="C290" s="612">
        <v>849</v>
      </c>
      <c r="D290" s="612">
        <v>5203</v>
      </c>
      <c r="E290" s="294">
        <f t="shared" si="73"/>
        <v>35148</v>
      </c>
      <c r="F290" s="294">
        <v>0</v>
      </c>
      <c r="G290" s="294">
        <v>0</v>
      </c>
      <c r="H290" s="294">
        <v>35148</v>
      </c>
      <c r="I290" s="294">
        <v>0</v>
      </c>
      <c r="J290" s="294">
        <v>0</v>
      </c>
      <c r="K290" s="294">
        <v>0</v>
      </c>
      <c r="L290" s="294">
        <v>0</v>
      </c>
      <c r="M290" s="294">
        <v>0</v>
      </c>
      <c r="N290" s="472"/>
      <c r="O290" s="472"/>
      <c r="P290" s="472"/>
      <c r="Q290" s="472"/>
      <c r="R290" s="472"/>
      <c r="S290" s="472"/>
      <c r="T290" s="472"/>
      <c r="U290" s="472"/>
      <c r="V290" s="472"/>
      <c r="W290" s="472"/>
      <c r="X290" s="472"/>
      <c r="Y290" s="472"/>
      <c r="Z290" s="472"/>
      <c r="AA290" s="472"/>
      <c r="AB290" s="472"/>
      <c r="AC290" s="472"/>
      <c r="AD290" s="472"/>
      <c r="AE290" s="472"/>
      <c r="AF290" s="472"/>
      <c r="AG290" s="472"/>
      <c r="AH290" s="472"/>
      <c r="AI290" s="472"/>
      <c r="AJ290" s="472"/>
      <c r="AK290" s="472"/>
      <c r="AL290" s="472"/>
      <c r="AM290" s="472"/>
      <c r="AN290" s="472"/>
      <c r="AO290" s="472"/>
      <c r="AP290" s="472"/>
      <c r="AQ290" s="472"/>
      <c r="AR290" s="472"/>
      <c r="AS290" s="472"/>
      <c r="AT290" s="472"/>
      <c r="AU290" s="472"/>
      <c r="AV290" s="472"/>
      <c r="AW290" s="472"/>
      <c r="AX290" s="472"/>
      <c r="AY290" s="472"/>
      <c r="AZ290" s="472"/>
      <c r="BA290" s="472"/>
      <c r="BB290" s="472"/>
      <c r="BC290" s="472"/>
      <c r="BD290" s="472"/>
      <c r="BE290" s="472"/>
      <c r="BF290" s="472"/>
      <c r="BG290" s="472"/>
      <c r="BH290" s="472"/>
      <c r="BI290" s="472"/>
      <c r="BJ290" s="472"/>
      <c r="BK290" s="472"/>
      <c r="BL290" s="472"/>
      <c r="BM290" s="472"/>
      <c r="BN290" s="472"/>
      <c r="BO290" s="472"/>
      <c r="BP290" s="472"/>
      <c r="BQ290" s="472"/>
      <c r="BR290" s="472"/>
      <c r="BS290" s="472"/>
      <c r="BT290" s="472"/>
      <c r="BU290" s="472"/>
      <c r="BV290" s="472"/>
      <c r="BW290" s="472"/>
      <c r="BX290" s="472"/>
      <c r="BY290" s="472"/>
      <c r="BZ290" s="472"/>
      <c r="CA290" s="472"/>
      <c r="CB290" s="472"/>
      <c r="CC290" s="472"/>
      <c r="CD290" s="472"/>
      <c r="CE290" s="472"/>
      <c r="CF290" s="472"/>
      <c r="CG290" s="472"/>
      <c r="CH290" s="472"/>
      <c r="CI290" s="472"/>
      <c r="CJ290" s="472"/>
      <c r="CK290" s="472"/>
      <c r="CL290" s="472"/>
      <c r="CM290" s="472"/>
      <c r="CN290" s="472"/>
      <c r="CO290" s="472"/>
      <c r="CP290" s="472"/>
      <c r="CQ290" s="472"/>
      <c r="CR290" s="472"/>
      <c r="CS290" s="472"/>
      <c r="CT290" s="472"/>
      <c r="CU290" s="472"/>
      <c r="CV290" s="472"/>
      <c r="CW290" s="472"/>
      <c r="CX290" s="472"/>
      <c r="CY290" s="472"/>
      <c r="CZ290" s="472"/>
      <c r="DA290" s="472"/>
      <c r="DB290" s="472"/>
      <c r="DC290" s="472"/>
      <c r="DD290" s="472"/>
      <c r="DE290" s="472"/>
      <c r="DF290" s="472"/>
      <c r="DG290" s="472"/>
      <c r="DH290" s="472"/>
      <c r="DI290" s="472"/>
      <c r="DJ290" s="472"/>
      <c r="DK290" s="472"/>
      <c r="DL290" s="472"/>
      <c r="DM290" s="472"/>
      <c r="DN290" s="472"/>
      <c r="DO290" s="472"/>
      <c r="DP290" s="472"/>
      <c r="DQ290" s="472"/>
      <c r="DR290" s="472"/>
      <c r="DS290" s="472"/>
      <c r="DT290" s="472"/>
      <c r="DU290" s="472"/>
      <c r="DV290" s="472"/>
      <c r="DW290" s="472"/>
      <c r="DX290" s="472"/>
      <c r="DY290" s="472"/>
      <c r="DZ290" s="472"/>
      <c r="EA290" s="472"/>
      <c r="EB290" s="472"/>
      <c r="EC290" s="472"/>
      <c r="ED290" s="472"/>
      <c r="EE290" s="472"/>
      <c r="EF290" s="472"/>
      <c r="EG290" s="472"/>
      <c r="EH290" s="472"/>
      <c r="EI290" s="472"/>
      <c r="EJ290" s="472"/>
      <c r="EK290" s="472"/>
      <c r="EL290" s="472"/>
      <c r="EM290" s="472"/>
      <c r="EN290" s="472"/>
      <c r="EO290" s="472"/>
      <c r="EP290" s="472"/>
      <c r="EQ290" s="472"/>
      <c r="ER290" s="472"/>
      <c r="ES290" s="472"/>
      <c r="ET290" s="472"/>
      <c r="EU290" s="472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472"/>
      <c r="FQ290" s="472"/>
      <c r="FR290" s="472"/>
      <c r="FS290" s="472"/>
      <c r="FT290" s="472"/>
      <c r="FU290" s="472"/>
      <c r="FV290" s="472"/>
      <c r="FW290" s="472"/>
      <c r="FX290" s="472"/>
      <c r="FY290" s="472"/>
      <c r="FZ290" s="472"/>
      <c r="GA290" s="472"/>
      <c r="GB290" s="472"/>
      <c r="GC290" s="472"/>
      <c r="GD290" s="472"/>
      <c r="GE290" s="472"/>
      <c r="GF290" s="472"/>
      <c r="GG290" s="472"/>
      <c r="GH290" s="472"/>
      <c r="GI290" s="472"/>
      <c r="GJ290" s="472"/>
      <c r="GK290" s="472"/>
      <c r="GL290" s="472"/>
      <c r="GM290" s="472"/>
      <c r="GN290" s="472"/>
      <c r="GO290" s="472"/>
      <c r="GP290" s="472"/>
      <c r="GQ290" s="472"/>
      <c r="GR290" s="472"/>
      <c r="GS290" s="472"/>
      <c r="GT290" s="472"/>
      <c r="GU290" s="472"/>
      <c r="GV290" s="472"/>
      <c r="GW290" s="472"/>
      <c r="GX290" s="472"/>
      <c r="GY290" s="472"/>
      <c r="GZ290" s="472"/>
      <c r="HA290" s="472"/>
      <c r="HB290" s="472"/>
      <c r="HC290" s="472"/>
      <c r="HD290" s="472"/>
      <c r="HE290" s="472"/>
      <c r="HF290" s="472"/>
      <c r="HG290" s="472"/>
      <c r="HH290" s="472"/>
      <c r="HI290" s="472"/>
      <c r="HJ290" s="472"/>
      <c r="HK290" s="472"/>
      <c r="HL290" s="472"/>
      <c r="HM290" s="472"/>
      <c r="HN290" s="472"/>
      <c r="HO290" s="472"/>
      <c r="HP290" s="472"/>
      <c r="HQ290" s="472"/>
      <c r="HR290" s="472"/>
      <c r="HS290" s="472"/>
      <c r="HT290" s="472"/>
      <c r="HU290" s="472"/>
      <c r="HV290" s="472"/>
      <c r="HW290" s="472"/>
      <c r="HX290" s="472"/>
      <c r="HY290" s="472"/>
      <c r="HZ290" s="472"/>
      <c r="IA290" s="472"/>
      <c r="IB290" s="472"/>
      <c r="IC290" s="472"/>
      <c r="ID290" s="472"/>
    </row>
    <row r="291" spans="1:238" ht="31.2" x14ac:dyDescent="0.3">
      <c r="A291" s="296" t="s">
        <v>1546</v>
      </c>
      <c r="B291" s="612">
        <v>2</v>
      </c>
      <c r="C291" s="612">
        <v>898</v>
      </c>
      <c r="D291" s="612">
        <v>5203</v>
      </c>
      <c r="E291" s="294">
        <f t="shared" si="73"/>
        <v>3000</v>
      </c>
      <c r="F291" s="294">
        <v>0</v>
      </c>
      <c r="G291" s="294">
        <v>0</v>
      </c>
      <c r="H291" s="294">
        <v>3000</v>
      </c>
      <c r="I291" s="294">
        <v>0</v>
      </c>
      <c r="J291" s="294">
        <v>0</v>
      </c>
      <c r="K291" s="294">
        <v>0</v>
      </c>
      <c r="L291" s="294">
        <v>0</v>
      </c>
      <c r="M291" s="294">
        <v>0</v>
      </c>
      <c r="N291" s="472"/>
      <c r="O291" s="472"/>
      <c r="P291" s="472"/>
      <c r="Q291" s="472"/>
      <c r="R291" s="472"/>
      <c r="S291" s="472"/>
      <c r="T291" s="472"/>
      <c r="U291" s="472"/>
      <c r="V291" s="472"/>
      <c r="W291" s="472"/>
      <c r="X291" s="472"/>
      <c r="Y291" s="472"/>
      <c r="Z291" s="472"/>
      <c r="AA291" s="472"/>
      <c r="AB291" s="472"/>
      <c r="AC291" s="472"/>
      <c r="AD291" s="472"/>
      <c r="AE291" s="472"/>
      <c r="AF291" s="472"/>
      <c r="AG291" s="472"/>
      <c r="AH291" s="472"/>
      <c r="AI291" s="472"/>
      <c r="AJ291" s="472"/>
      <c r="AK291" s="472"/>
      <c r="AL291" s="472"/>
      <c r="AM291" s="472"/>
      <c r="AN291" s="472"/>
      <c r="AO291" s="472"/>
      <c r="AP291" s="472"/>
      <c r="AQ291" s="472"/>
      <c r="AR291" s="472"/>
      <c r="AS291" s="472"/>
      <c r="AT291" s="472"/>
      <c r="AU291" s="472"/>
      <c r="AV291" s="472"/>
      <c r="AW291" s="472"/>
      <c r="AX291" s="472"/>
      <c r="AY291" s="472"/>
      <c r="AZ291" s="472"/>
      <c r="BA291" s="472"/>
      <c r="BB291" s="472"/>
      <c r="BC291" s="472"/>
      <c r="BD291" s="472"/>
      <c r="BE291" s="472"/>
      <c r="BF291" s="472"/>
      <c r="BG291" s="472"/>
      <c r="BH291" s="472"/>
      <c r="BI291" s="472"/>
      <c r="BJ291" s="472"/>
      <c r="BK291" s="472"/>
      <c r="BL291" s="472"/>
      <c r="BM291" s="472"/>
      <c r="BN291" s="472"/>
      <c r="BO291" s="472"/>
      <c r="BP291" s="472"/>
      <c r="BQ291" s="472"/>
      <c r="BR291" s="472"/>
      <c r="BS291" s="472"/>
      <c r="BT291" s="472"/>
      <c r="BU291" s="472"/>
      <c r="BV291" s="472"/>
      <c r="BW291" s="472"/>
      <c r="BX291" s="472"/>
      <c r="BY291" s="472"/>
      <c r="BZ291" s="472"/>
      <c r="CA291" s="472"/>
      <c r="CB291" s="472"/>
      <c r="CC291" s="472"/>
      <c r="CD291" s="472"/>
      <c r="CE291" s="472"/>
      <c r="CF291" s="472"/>
      <c r="CG291" s="472"/>
      <c r="CH291" s="472"/>
      <c r="CI291" s="472"/>
      <c r="CJ291" s="472"/>
      <c r="CK291" s="472"/>
      <c r="CL291" s="472"/>
      <c r="CM291" s="472"/>
      <c r="CN291" s="472"/>
      <c r="CO291" s="472"/>
      <c r="CP291" s="472"/>
      <c r="CQ291" s="472"/>
      <c r="CR291" s="472"/>
      <c r="CS291" s="472"/>
      <c r="CT291" s="472"/>
      <c r="CU291" s="472"/>
      <c r="CV291" s="472"/>
      <c r="CW291" s="472"/>
      <c r="CX291" s="472"/>
      <c r="CY291" s="472"/>
      <c r="CZ291" s="472"/>
      <c r="DA291" s="472"/>
      <c r="DB291" s="472"/>
      <c r="DC291" s="472"/>
      <c r="DD291" s="472"/>
      <c r="DE291" s="472"/>
      <c r="DF291" s="472"/>
      <c r="DG291" s="472"/>
      <c r="DH291" s="472"/>
      <c r="DI291" s="472"/>
      <c r="DJ291" s="472"/>
      <c r="DK291" s="472"/>
      <c r="DL291" s="472"/>
      <c r="DM291" s="472"/>
      <c r="DN291" s="472"/>
      <c r="DO291" s="472"/>
      <c r="DP291" s="472"/>
      <c r="DQ291" s="472"/>
      <c r="DR291" s="472"/>
      <c r="DS291" s="472"/>
      <c r="DT291" s="472"/>
      <c r="DU291" s="472"/>
      <c r="DV291" s="472"/>
      <c r="DW291" s="472"/>
      <c r="DX291" s="472"/>
      <c r="DY291" s="472"/>
      <c r="DZ291" s="472"/>
      <c r="EA291" s="472"/>
      <c r="EB291" s="472"/>
      <c r="EC291" s="472"/>
      <c r="ED291" s="472"/>
      <c r="EE291" s="472"/>
      <c r="EF291" s="472"/>
      <c r="EG291" s="472"/>
      <c r="EH291" s="472"/>
      <c r="EI291" s="472"/>
      <c r="EJ291" s="472"/>
      <c r="EK291" s="472"/>
      <c r="EL291" s="472"/>
      <c r="EM291" s="472"/>
      <c r="EN291" s="472"/>
      <c r="EO291" s="472"/>
      <c r="EP291" s="472"/>
      <c r="EQ291" s="472"/>
      <c r="ER291" s="472"/>
      <c r="ES291" s="472"/>
      <c r="ET291" s="472"/>
      <c r="EU291" s="472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472"/>
      <c r="FQ291" s="472"/>
      <c r="FR291" s="472"/>
      <c r="FS291" s="472"/>
      <c r="FT291" s="472"/>
      <c r="FU291" s="472"/>
      <c r="FV291" s="472"/>
      <c r="FW291" s="472"/>
      <c r="FX291" s="472"/>
      <c r="FY291" s="472"/>
      <c r="FZ291" s="472"/>
      <c r="GA291" s="472"/>
      <c r="GB291" s="472"/>
      <c r="GC291" s="472"/>
      <c r="GD291" s="472"/>
      <c r="GE291" s="472"/>
      <c r="GF291" s="472"/>
      <c r="GG291" s="472"/>
      <c r="GH291" s="472"/>
      <c r="GI291" s="472"/>
      <c r="GJ291" s="472"/>
      <c r="GK291" s="472"/>
      <c r="GL291" s="472"/>
      <c r="GM291" s="472"/>
      <c r="GN291" s="472"/>
      <c r="GO291" s="472"/>
      <c r="GP291" s="472"/>
      <c r="GQ291" s="472"/>
      <c r="GR291" s="472"/>
      <c r="GS291" s="472"/>
      <c r="GT291" s="472"/>
      <c r="GU291" s="472"/>
      <c r="GV291" s="472"/>
      <c r="GW291" s="472"/>
      <c r="GX291" s="472"/>
      <c r="GY291" s="472"/>
      <c r="GZ291" s="472"/>
      <c r="HA291" s="472"/>
      <c r="HB291" s="472"/>
      <c r="HC291" s="472"/>
      <c r="HD291" s="472"/>
      <c r="HE291" s="472"/>
      <c r="HF291" s="472"/>
      <c r="HG291" s="472"/>
      <c r="HH291" s="472"/>
      <c r="HI291" s="472"/>
      <c r="HJ291" s="472"/>
      <c r="HK291" s="472"/>
      <c r="HL291" s="472"/>
      <c r="HM291" s="472"/>
      <c r="HN291" s="472"/>
      <c r="HO291" s="472"/>
      <c r="HP291" s="472"/>
      <c r="HQ291" s="472"/>
      <c r="HR291" s="472"/>
      <c r="HS291" s="472"/>
      <c r="HT291" s="472"/>
      <c r="HU291" s="472"/>
      <c r="HV291" s="472"/>
      <c r="HW291" s="472"/>
      <c r="HX291" s="472"/>
      <c r="HY291" s="472"/>
      <c r="HZ291" s="472"/>
      <c r="IA291" s="472"/>
      <c r="IB291" s="472"/>
      <c r="IC291" s="472"/>
      <c r="ID291" s="472"/>
    </row>
    <row r="292" spans="1:238" x14ac:dyDescent="0.3">
      <c r="A292" s="397" t="s">
        <v>1228</v>
      </c>
      <c r="B292" s="611"/>
      <c r="C292" s="611"/>
      <c r="D292" s="611"/>
      <c r="E292" s="291">
        <f t="shared" si="73"/>
        <v>219805</v>
      </c>
      <c r="F292" s="291">
        <f>SUM(F293:F295)</f>
        <v>0</v>
      </c>
      <c r="G292" s="291">
        <f t="shared" ref="G292:M292" si="81">SUM(G293:G295)</f>
        <v>0</v>
      </c>
      <c r="H292" s="291">
        <f t="shared" si="81"/>
        <v>141656</v>
      </c>
      <c r="I292" s="291">
        <f t="shared" si="81"/>
        <v>78149</v>
      </c>
      <c r="J292" s="291">
        <f t="shared" si="81"/>
        <v>0</v>
      </c>
      <c r="K292" s="291">
        <f t="shared" si="81"/>
        <v>0</v>
      </c>
      <c r="L292" s="291">
        <f t="shared" si="81"/>
        <v>0</v>
      </c>
      <c r="M292" s="291">
        <f t="shared" si="81"/>
        <v>0</v>
      </c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472"/>
      <c r="FQ292" s="472"/>
      <c r="FR292" s="472"/>
      <c r="FS292" s="472"/>
      <c r="FT292" s="472"/>
      <c r="FU292" s="472"/>
      <c r="FV292" s="472"/>
      <c r="FW292" s="472"/>
      <c r="FX292" s="472"/>
      <c r="FY292" s="472"/>
      <c r="FZ292" s="472"/>
      <c r="GA292" s="472"/>
      <c r="GB292" s="472"/>
      <c r="GC292" s="472"/>
      <c r="GD292" s="472"/>
      <c r="GE292" s="472"/>
      <c r="GF292" s="472"/>
      <c r="GG292" s="472"/>
      <c r="GH292" s="472"/>
      <c r="GI292" s="472"/>
      <c r="GJ292" s="472"/>
      <c r="GK292" s="472"/>
      <c r="GL292" s="472"/>
      <c r="GM292" s="472"/>
      <c r="GN292" s="472"/>
      <c r="GO292" s="472"/>
      <c r="GP292" s="472"/>
      <c r="GQ292" s="472"/>
      <c r="GR292" s="472"/>
      <c r="GS292" s="472"/>
      <c r="GT292" s="472"/>
      <c r="GU292" s="472"/>
      <c r="GV292" s="472"/>
      <c r="GW292" s="472"/>
      <c r="GX292" s="472"/>
      <c r="GY292" s="472"/>
      <c r="GZ292" s="472"/>
      <c r="HA292" s="472"/>
      <c r="HB292" s="472"/>
      <c r="HC292" s="472"/>
      <c r="HD292" s="472"/>
      <c r="HE292" s="472"/>
      <c r="HF292" s="472"/>
      <c r="HG292" s="472"/>
      <c r="HH292" s="472"/>
      <c r="HI292" s="472"/>
      <c r="HJ292" s="472"/>
      <c r="HK292" s="472"/>
      <c r="HL292" s="472"/>
      <c r="HM292" s="472"/>
      <c r="HN292" s="472"/>
      <c r="HO292" s="472"/>
      <c r="HP292" s="472"/>
      <c r="HQ292" s="472"/>
      <c r="HR292" s="472"/>
      <c r="HS292" s="472"/>
      <c r="HT292" s="472"/>
      <c r="HU292" s="472"/>
      <c r="HV292" s="472"/>
      <c r="HW292" s="472"/>
      <c r="HX292" s="472"/>
      <c r="HY292" s="472"/>
      <c r="HZ292" s="472"/>
      <c r="IA292" s="472"/>
      <c r="IB292" s="472"/>
      <c r="IC292" s="472"/>
      <c r="ID292" s="472"/>
    </row>
    <row r="293" spans="1:238" ht="93.6" x14ac:dyDescent="0.3">
      <c r="A293" s="296" t="s">
        <v>1239</v>
      </c>
      <c r="B293" s="612"/>
      <c r="C293" s="612"/>
      <c r="D293" s="614"/>
      <c r="E293" s="294">
        <f t="shared" si="73"/>
        <v>78149</v>
      </c>
      <c r="F293" s="294">
        <v>0</v>
      </c>
      <c r="G293" s="294">
        <v>0</v>
      </c>
      <c r="H293" s="294">
        <v>0</v>
      </c>
      <c r="I293" s="294">
        <v>78149</v>
      </c>
      <c r="J293" s="294">
        <v>0</v>
      </c>
      <c r="K293" s="294">
        <v>0</v>
      </c>
      <c r="L293" s="294">
        <v>0</v>
      </c>
      <c r="M293" s="294">
        <v>0</v>
      </c>
      <c r="N293" s="472"/>
      <c r="O293" s="472"/>
      <c r="P293" s="472"/>
      <c r="Q293" s="472"/>
      <c r="R293" s="472"/>
      <c r="S293" s="472"/>
      <c r="T293" s="472"/>
      <c r="U293" s="472"/>
      <c r="V293" s="472"/>
      <c r="W293" s="472"/>
      <c r="X293" s="472"/>
      <c r="Y293" s="472"/>
      <c r="Z293" s="472"/>
      <c r="AA293" s="472"/>
      <c r="AB293" s="472"/>
      <c r="AC293" s="472"/>
      <c r="AD293" s="472"/>
      <c r="AE293" s="472"/>
      <c r="AF293" s="472"/>
      <c r="AG293" s="472"/>
      <c r="AH293" s="472"/>
      <c r="AI293" s="472"/>
      <c r="AJ293" s="472"/>
      <c r="AK293" s="472"/>
      <c r="AL293" s="472"/>
      <c r="AM293" s="472"/>
      <c r="AN293" s="472"/>
      <c r="AO293" s="472"/>
      <c r="AP293" s="472"/>
      <c r="AQ293" s="472"/>
      <c r="AR293" s="472"/>
      <c r="AS293" s="472"/>
      <c r="AT293" s="472"/>
      <c r="AU293" s="472"/>
      <c r="AV293" s="472"/>
      <c r="AW293" s="472"/>
      <c r="AX293" s="472"/>
      <c r="AY293" s="472"/>
      <c r="AZ293" s="472"/>
      <c r="BA293" s="472"/>
      <c r="BB293" s="472"/>
      <c r="BC293" s="472"/>
      <c r="BD293" s="472"/>
      <c r="BE293" s="472"/>
      <c r="BF293" s="472"/>
      <c r="BG293" s="472"/>
      <c r="BH293" s="472"/>
      <c r="BI293" s="472"/>
      <c r="BJ293" s="472"/>
      <c r="BK293" s="472"/>
      <c r="BL293" s="472"/>
      <c r="BM293" s="472"/>
      <c r="BN293" s="472"/>
      <c r="BO293" s="472"/>
      <c r="BP293" s="472"/>
      <c r="BQ293" s="472"/>
      <c r="BR293" s="472"/>
      <c r="BS293" s="472"/>
      <c r="BT293" s="472"/>
      <c r="BU293" s="472"/>
      <c r="BV293" s="472"/>
      <c r="BW293" s="472"/>
      <c r="BX293" s="472"/>
      <c r="BY293" s="472"/>
      <c r="BZ293" s="472"/>
      <c r="CA293" s="472"/>
      <c r="CB293" s="472"/>
      <c r="CC293" s="472"/>
      <c r="CD293" s="472"/>
      <c r="CE293" s="472"/>
      <c r="CF293" s="472"/>
      <c r="CG293" s="472"/>
      <c r="CH293" s="472"/>
      <c r="CI293" s="472"/>
      <c r="CJ293" s="472"/>
      <c r="CK293" s="472"/>
      <c r="CL293" s="472"/>
      <c r="CM293" s="472"/>
      <c r="CN293" s="472"/>
      <c r="CO293" s="472"/>
      <c r="CP293" s="472"/>
      <c r="CQ293" s="472"/>
      <c r="CR293" s="472"/>
      <c r="CS293" s="472"/>
      <c r="CT293" s="472"/>
      <c r="CU293" s="472"/>
      <c r="CV293" s="472"/>
      <c r="CW293" s="472"/>
      <c r="CX293" s="472"/>
      <c r="CY293" s="472"/>
      <c r="CZ293" s="472"/>
      <c r="DA293" s="472"/>
      <c r="DB293" s="472"/>
      <c r="DC293" s="472"/>
      <c r="DD293" s="472"/>
      <c r="DE293" s="472"/>
      <c r="DF293" s="472"/>
      <c r="DG293" s="472"/>
      <c r="DH293" s="472"/>
      <c r="DI293" s="472"/>
      <c r="DJ293" s="472"/>
      <c r="DK293" s="472"/>
      <c r="DL293" s="472"/>
      <c r="DM293" s="472"/>
      <c r="DN293" s="472"/>
      <c r="DO293" s="472"/>
      <c r="DP293" s="472"/>
      <c r="DQ293" s="472"/>
      <c r="DR293" s="472"/>
      <c r="DS293" s="472"/>
      <c r="DT293" s="472"/>
      <c r="DU293" s="472"/>
      <c r="DV293" s="472"/>
      <c r="DW293" s="472"/>
      <c r="DX293" s="472"/>
      <c r="DY293" s="472"/>
      <c r="DZ293" s="472"/>
      <c r="EA293" s="472"/>
      <c r="EB293" s="472"/>
      <c r="EC293" s="472"/>
      <c r="ED293" s="472"/>
      <c r="EE293" s="472"/>
      <c r="EF293" s="472"/>
      <c r="EG293" s="472"/>
      <c r="EH293" s="472"/>
      <c r="EI293" s="472"/>
      <c r="EJ293" s="472"/>
      <c r="EK293" s="472"/>
      <c r="EL293" s="472"/>
      <c r="EM293" s="472"/>
      <c r="EN293" s="472"/>
      <c r="EO293" s="472"/>
      <c r="EP293" s="472"/>
      <c r="EQ293" s="472"/>
      <c r="ER293" s="472"/>
      <c r="ES293" s="472"/>
      <c r="ET293" s="472"/>
      <c r="EU293" s="472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472"/>
      <c r="FQ293" s="472"/>
      <c r="FR293" s="472"/>
      <c r="FS293" s="472"/>
      <c r="FT293" s="472"/>
      <c r="FU293" s="472"/>
      <c r="FV293" s="472"/>
      <c r="FW293" s="472"/>
      <c r="FX293" s="472"/>
      <c r="FY293" s="472"/>
      <c r="FZ293" s="472"/>
      <c r="GA293" s="472"/>
      <c r="GB293" s="472"/>
      <c r="GC293" s="472"/>
      <c r="GD293" s="472"/>
      <c r="GE293" s="472"/>
      <c r="GF293" s="472"/>
      <c r="GG293" s="472"/>
      <c r="GH293" s="472"/>
      <c r="GI293" s="472"/>
      <c r="GJ293" s="472"/>
      <c r="GK293" s="472"/>
      <c r="GL293" s="472"/>
      <c r="GM293" s="472"/>
      <c r="GN293" s="472"/>
      <c r="GO293" s="472"/>
      <c r="GP293" s="472"/>
      <c r="GQ293" s="472"/>
      <c r="GR293" s="472"/>
      <c r="GS293" s="472"/>
      <c r="GT293" s="472"/>
      <c r="GU293" s="472"/>
      <c r="GV293" s="472"/>
      <c r="GW293" s="472"/>
      <c r="GX293" s="472"/>
      <c r="GY293" s="472"/>
      <c r="GZ293" s="472"/>
      <c r="HA293" s="472"/>
      <c r="HB293" s="472"/>
      <c r="HC293" s="472"/>
      <c r="HD293" s="472"/>
      <c r="HE293" s="472"/>
      <c r="HF293" s="472"/>
      <c r="HG293" s="472"/>
      <c r="HH293" s="472"/>
      <c r="HI293" s="472"/>
      <c r="HJ293" s="472"/>
      <c r="HK293" s="472"/>
      <c r="HL293" s="472"/>
      <c r="HM293" s="472"/>
      <c r="HN293" s="472"/>
      <c r="HO293" s="472"/>
      <c r="HP293" s="472"/>
      <c r="HQ293" s="472"/>
      <c r="HR293" s="472"/>
      <c r="HS293" s="472"/>
      <c r="HT293" s="472"/>
      <c r="HU293" s="472"/>
      <c r="HV293" s="472"/>
      <c r="HW293" s="472"/>
      <c r="HX293" s="472"/>
      <c r="HY293" s="472"/>
      <c r="HZ293" s="472"/>
      <c r="IA293" s="472"/>
      <c r="IB293" s="472"/>
      <c r="IC293" s="472"/>
      <c r="ID293" s="472"/>
    </row>
    <row r="294" spans="1:238" ht="31.2" x14ac:dyDescent="0.3">
      <c r="A294" s="296" t="s">
        <v>1547</v>
      </c>
      <c r="B294" s="612">
        <v>2</v>
      </c>
      <c r="C294" s="612">
        <v>849</v>
      </c>
      <c r="D294" s="612">
        <v>5206</v>
      </c>
      <c r="E294" s="294">
        <f t="shared" si="73"/>
        <v>61656</v>
      </c>
      <c r="F294" s="294">
        <v>0</v>
      </c>
      <c r="G294" s="294">
        <v>0</v>
      </c>
      <c r="H294" s="294">
        <v>61656</v>
      </c>
      <c r="I294" s="294">
        <v>0</v>
      </c>
      <c r="J294" s="294">
        <v>0</v>
      </c>
      <c r="K294" s="294">
        <v>0</v>
      </c>
      <c r="L294" s="294">
        <v>0</v>
      </c>
      <c r="M294" s="294">
        <v>0</v>
      </c>
      <c r="N294" s="472"/>
      <c r="O294" s="472"/>
      <c r="P294" s="472"/>
      <c r="Q294" s="472"/>
      <c r="R294" s="472"/>
      <c r="S294" s="472"/>
      <c r="T294" s="472"/>
      <c r="U294" s="472"/>
      <c r="V294" s="472"/>
      <c r="W294" s="472"/>
      <c r="X294" s="472"/>
      <c r="Y294" s="472"/>
      <c r="Z294" s="472"/>
      <c r="AA294" s="472"/>
      <c r="AB294" s="472"/>
      <c r="AC294" s="472"/>
      <c r="AD294" s="472"/>
      <c r="AE294" s="472"/>
      <c r="AF294" s="472"/>
      <c r="AG294" s="472"/>
      <c r="AH294" s="472"/>
      <c r="AI294" s="472"/>
      <c r="AJ294" s="472"/>
      <c r="AK294" s="472"/>
      <c r="AL294" s="472"/>
      <c r="AM294" s="472"/>
      <c r="AN294" s="472"/>
      <c r="AO294" s="472"/>
      <c r="AP294" s="472"/>
      <c r="AQ294" s="472"/>
      <c r="AR294" s="472"/>
      <c r="AS294" s="472"/>
      <c r="AT294" s="472"/>
      <c r="AU294" s="472"/>
      <c r="AV294" s="472"/>
      <c r="AW294" s="472"/>
      <c r="AX294" s="472"/>
      <c r="AY294" s="472"/>
      <c r="AZ294" s="472"/>
      <c r="BA294" s="472"/>
      <c r="BB294" s="472"/>
      <c r="BC294" s="472"/>
      <c r="BD294" s="472"/>
      <c r="BE294" s="472"/>
      <c r="BF294" s="472"/>
      <c r="BG294" s="472"/>
      <c r="BH294" s="472"/>
      <c r="BI294" s="472"/>
      <c r="BJ294" s="472"/>
      <c r="BK294" s="472"/>
      <c r="BL294" s="472"/>
      <c r="BM294" s="472"/>
      <c r="BN294" s="472"/>
      <c r="BO294" s="472"/>
      <c r="BP294" s="472"/>
      <c r="BQ294" s="472"/>
      <c r="BR294" s="472"/>
      <c r="BS294" s="472"/>
      <c r="BT294" s="472"/>
      <c r="BU294" s="472"/>
      <c r="BV294" s="472"/>
      <c r="BW294" s="472"/>
      <c r="BX294" s="472"/>
      <c r="BY294" s="472"/>
      <c r="BZ294" s="472"/>
      <c r="CA294" s="472"/>
      <c r="CB294" s="472"/>
      <c r="CC294" s="472"/>
      <c r="CD294" s="472"/>
      <c r="CE294" s="472"/>
      <c r="CF294" s="472"/>
      <c r="CG294" s="472"/>
      <c r="CH294" s="472"/>
      <c r="CI294" s="472"/>
      <c r="CJ294" s="472"/>
      <c r="CK294" s="472"/>
      <c r="CL294" s="472"/>
      <c r="CM294" s="472"/>
      <c r="CN294" s="472"/>
      <c r="CO294" s="472"/>
      <c r="CP294" s="472"/>
      <c r="CQ294" s="472"/>
      <c r="CR294" s="472"/>
      <c r="CS294" s="472"/>
      <c r="CT294" s="472"/>
      <c r="CU294" s="472"/>
      <c r="CV294" s="472"/>
      <c r="CW294" s="472"/>
      <c r="CX294" s="472"/>
      <c r="CY294" s="472"/>
      <c r="CZ294" s="472"/>
      <c r="DA294" s="472"/>
      <c r="DB294" s="472"/>
      <c r="DC294" s="472"/>
      <c r="DD294" s="472"/>
      <c r="DE294" s="472"/>
      <c r="DF294" s="472"/>
      <c r="DG294" s="472"/>
      <c r="DH294" s="472"/>
      <c r="DI294" s="472"/>
      <c r="DJ294" s="472"/>
      <c r="DK294" s="472"/>
      <c r="DL294" s="472"/>
      <c r="DM294" s="472"/>
      <c r="DN294" s="472"/>
      <c r="DO294" s="472"/>
      <c r="DP294" s="472"/>
      <c r="DQ294" s="472"/>
      <c r="DR294" s="472"/>
      <c r="DS294" s="472"/>
      <c r="DT294" s="472"/>
      <c r="DU294" s="472"/>
      <c r="DV294" s="472"/>
      <c r="DW294" s="472"/>
      <c r="DX294" s="472"/>
      <c r="DY294" s="472"/>
      <c r="DZ294" s="472"/>
      <c r="EA294" s="472"/>
      <c r="EB294" s="472"/>
      <c r="EC294" s="472"/>
      <c r="ED294" s="472"/>
      <c r="EE294" s="472"/>
      <c r="EF294" s="472"/>
      <c r="EG294" s="472"/>
      <c r="EH294" s="472"/>
      <c r="EI294" s="472"/>
      <c r="EJ294" s="472"/>
      <c r="EK294" s="472"/>
      <c r="EL294" s="472"/>
      <c r="EM294" s="472"/>
      <c r="EN294" s="472"/>
      <c r="EO294" s="472"/>
      <c r="EP294" s="472"/>
      <c r="EQ294" s="472"/>
      <c r="ER294" s="472"/>
      <c r="ES294" s="472"/>
      <c r="ET294" s="472"/>
      <c r="EU294" s="472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472"/>
      <c r="FQ294" s="472"/>
      <c r="FR294" s="472"/>
      <c r="FS294" s="472"/>
      <c r="FT294" s="472"/>
      <c r="FU294" s="472"/>
      <c r="FV294" s="472"/>
      <c r="FW294" s="472"/>
      <c r="FX294" s="472"/>
      <c r="FY294" s="472"/>
      <c r="FZ294" s="472"/>
      <c r="GA294" s="472"/>
      <c r="GB294" s="472"/>
      <c r="GC294" s="472"/>
      <c r="GD294" s="472"/>
      <c r="GE294" s="472"/>
      <c r="GF294" s="472"/>
      <c r="GG294" s="472"/>
      <c r="GH294" s="472"/>
      <c r="GI294" s="472"/>
      <c r="GJ294" s="472"/>
      <c r="GK294" s="472"/>
      <c r="GL294" s="472"/>
      <c r="GM294" s="472"/>
      <c r="GN294" s="472"/>
      <c r="GO294" s="472"/>
      <c r="GP294" s="472"/>
      <c r="GQ294" s="472"/>
      <c r="GR294" s="472"/>
      <c r="GS294" s="472"/>
      <c r="GT294" s="472"/>
      <c r="GU294" s="472"/>
      <c r="GV294" s="472"/>
      <c r="GW294" s="472"/>
      <c r="GX294" s="472"/>
      <c r="GY294" s="472"/>
      <c r="GZ294" s="472"/>
      <c r="HA294" s="472"/>
      <c r="HB294" s="472"/>
      <c r="HC294" s="472"/>
      <c r="HD294" s="472"/>
      <c r="HE294" s="472"/>
      <c r="HF294" s="472"/>
      <c r="HG294" s="472"/>
      <c r="HH294" s="472"/>
      <c r="HI294" s="472"/>
      <c r="HJ294" s="472"/>
      <c r="HK294" s="472"/>
      <c r="HL294" s="472"/>
      <c r="HM294" s="472"/>
      <c r="HN294" s="472"/>
      <c r="HO294" s="472"/>
      <c r="HP294" s="472"/>
      <c r="HQ294" s="472"/>
      <c r="HR294" s="472"/>
      <c r="HS294" s="472"/>
      <c r="HT294" s="472"/>
      <c r="HU294" s="472"/>
      <c r="HV294" s="472"/>
      <c r="HW294" s="472"/>
      <c r="HX294" s="472"/>
      <c r="HY294" s="472"/>
      <c r="HZ294" s="472"/>
      <c r="IA294" s="472"/>
      <c r="IB294" s="472"/>
      <c r="IC294" s="472"/>
      <c r="ID294" s="472"/>
    </row>
    <row r="295" spans="1:238" ht="31.2" x14ac:dyDescent="0.3">
      <c r="A295" s="296" t="s">
        <v>1240</v>
      </c>
      <c r="B295" s="612">
        <v>2</v>
      </c>
      <c r="C295" s="612">
        <v>849</v>
      </c>
      <c r="D295" s="614">
        <v>5206</v>
      </c>
      <c r="E295" s="294">
        <f t="shared" si="73"/>
        <v>80000</v>
      </c>
      <c r="F295" s="294">
        <v>0</v>
      </c>
      <c r="G295" s="294">
        <v>0</v>
      </c>
      <c r="H295" s="294">
        <v>80000</v>
      </c>
      <c r="I295" s="294">
        <v>0</v>
      </c>
      <c r="J295" s="294">
        <v>0</v>
      </c>
      <c r="K295" s="294">
        <v>0</v>
      </c>
      <c r="L295" s="294">
        <v>0</v>
      </c>
      <c r="M295" s="294">
        <v>0</v>
      </c>
      <c r="N295" s="472"/>
      <c r="O295" s="472"/>
      <c r="P295" s="472"/>
      <c r="Q295" s="472"/>
      <c r="R295" s="472"/>
      <c r="S295" s="472"/>
      <c r="T295" s="472"/>
      <c r="U295" s="472"/>
      <c r="V295" s="472"/>
      <c r="W295" s="472"/>
      <c r="X295" s="472"/>
      <c r="Y295" s="472"/>
      <c r="Z295" s="472"/>
      <c r="AA295" s="472"/>
      <c r="AB295" s="472"/>
      <c r="AC295" s="472"/>
      <c r="AD295" s="472"/>
      <c r="AE295" s="472"/>
      <c r="AF295" s="472"/>
      <c r="AG295" s="472"/>
      <c r="AH295" s="472"/>
      <c r="AI295" s="472"/>
      <c r="AJ295" s="472"/>
      <c r="AK295" s="472"/>
      <c r="AL295" s="472"/>
      <c r="AM295" s="472"/>
      <c r="AN295" s="472"/>
      <c r="AO295" s="472"/>
      <c r="AP295" s="472"/>
      <c r="AQ295" s="472"/>
      <c r="AR295" s="472"/>
      <c r="AS295" s="472"/>
      <c r="AT295" s="472"/>
      <c r="AU295" s="472"/>
      <c r="AV295" s="472"/>
      <c r="AW295" s="472"/>
      <c r="AX295" s="472"/>
      <c r="AY295" s="472"/>
      <c r="AZ295" s="472"/>
      <c r="BA295" s="472"/>
      <c r="BB295" s="472"/>
      <c r="BC295" s="472"/>
      <c r="BD295" s="472"/>
      <c r="BE295" s="472"/>
      <c r="BF295" s="472"/>
      <c r="BG295" s="472"/>
      <c r="BH295" s="472"/>
      <c r="BI295" s="472"/>
      <c r="BJ295" s="472"/>
      <c r="BK295" s="472"/>
      <c r="BL295" s="472"/>
      <c r="BM295" s="472"/>
      <c r="BN295" s="472"/>
      <c r="BO295" s="472"/>
      <c r="BP295" s="472"/>
      <c r="BQ295" s="472"/>
      <c r="BR295" s="472"/>
      <c r="BS295" s="472"/>
      <c r="BT295" s="472"/>
      <c r="BU295" s="472"/>
      <c r="BV295" s="472"/>
      <c r="BW295" s="472"/>
      <c r="BX295" s="472"/>
      <c r="BY295" s="472"/>
      <c r="BZ295" s="472"/>
      <c r="CA295" s="472"/>
      <c r="CB295" s="472"/>
      <c r="CC295" s="472"/>
      <c r="CD295" s="472"/>
      <c r="CE295" s="472"/>
      <c r="CF295" s="472"/>
      <c r="CG295" s="472"/>
      <c r="CH295" s="472"/>
      <c r="CI295" s="472"/>
      <c r="CJ295" s="472"/>
      <c r="CK295" s="472"/>
      <c r="CL295" s="472"/>
      <c r="CM295" s="472"/>
      <c r="CN295" s="472"/>
      <c r="CO295" s="472"/>
      <c r="CP295" s="472"/>
      <c r="CQ295" s="472"/>
      <c r="CR295" s="472"/>
      <c r="CS295" s="472"/>
      <c r="CT295" s="472"/>
      <c r="CU295" s="472"/>
      <c r="CV295" s="472"/>
      <c r="CW295" s="472"/>
      <c r="CX295" s="472"/>
      <c r="CY295" s="472"/>
      <c r="CZ295" s="472"/>
      <c r="DA295" s="472"/>
      <c r="DB295" s="472"/>
      <c r="DC295" s="472"/>
      <c r="DD295" s="472"/>
      <c r="DE295" s="472"/>
      <c r="DF295" s="472"/>
      <c r="DG295" s="472"/>
      <c r="DH295" s="472"/>
      <c r="DI295" s="472"/>
      <c r="DJ295" s="472"/>
      <c r="DK295" s="472"/>
      <c r="DL295" s="472"/>
      <c r="DM295" s="472"/>
      <c r="DN295" s="472"/>
      <c r="DO295" s="472"/>
      <c r="DP295" s="472"/>
      <c r="DQ295" s="472"/>
      <c r="DR295" s="472"/>
      <c r="DS295" s="472"/>
      <c r="DT295" s="472"/>
      <c r="DU295" s="472"/>
      <c r="DV295" s="472"/>
      <c r="DW295" s="472"/>
      <c r="DX295" s="472"/>
      <c r="DY295" s="472"/>
      <c r="DZ295" s="472"/>
      <c r="EA295" s="472"/>
      <c r="EB295" s="472"/>
      <c r="EC295" s="472"/>
      <c r="ED295" s="472"/>
      <c r="EE295" s="472"/>
      <c r="EF295" s="472"/>
      <c r="EG295" s="472"/>
      <c r="EH295" s="472"/>
      <c r="EI295" s="472"/>
      <c r="EJ295" s="472"/>
      <c r="EK295" s="472"/>
      <c r="EL295" s="472"/>
      <c r="EM295" s="472"/>
      <c r="EN295" s="472"/>
      <c r="EO295" s="472"/>
      <c r="EP295" s="472"/>
      <c r="EQ295" s="472"/>
      <c r="ER295" s="472"/>
      <c r="ES295" s="472"/>
      <c r="ET295" s="472"/>
      <c r="EU295" s="472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472"/>
      <c r="FQ295" s="472"/>
      <c r="FR295" s="472"/>
      <c r="FS295" s="472"/>
      <c r="FT295" s="472"/>
      <c r="FU295" s="472"/>
      <c r="FV295" s="472"/>
      <c r="FW295" s="472"/>
      <c r="FX295" s="472"/>
      <c r="FY295" s="472"/>
      <c r="FZ295" s="472"/>
      <c r="GA295" s="472"/>
      <c r="GB295" s="472"/>
      <c r="GC295" s="472"/>
      <c r="GD295" s="472"/>
      <c r="GE295" s="472"/>
      <c r="GF295" s="472"/>
      <c r="GG295" s="472"/>
      <c r="GH295" s="472"/>
      <c r="GI295" s="472"/>
      <c r="GJ295" s="472"/>
      <c r="GK295" s="472"/>
      <c r="GL295" s="472"/>
      <c r="GM295" s="472"/>
      <c r="GN295" s="472"/>
      <c r="GO295" s="472"/>
      <c r="GP295" s="472"/>
      <c r="GQ295" s="472"/>
      <c r="GR295" s="472"/>
      <c r="GS295" s="472"/>
      <c r="GT295" s="472"/>
      <c r="GU295" s="472"/>
      <c r="GV295" s="472"/>
      <c r="GW295" s="472"/>
      <c r="GX295" s="472"/>
      <c r="GY295" s="472"/>
      <c r="GZ295" s="472"/>
      <c r="HA295" s="472"/>
      <c r="HB295" s="472"/>
      <c r="HC295" s="472"/>
      <c r="HD295" s="472"/>
      <c r="HE295" s="472"/>
      <c r="HF295" s="472"/>
      <c r="HG295" s="472"/>
      <c r="HH295" s="472"/>
      <c r="HI295" s="472"/>
      <c r="HJ295" s="472"/>
      <c r="HK295" s="472"/>
      <c r="HL295" s="472"/>
      <c r="HM295" s="472"/>
      <c r="HN295" s="472"/>
      <c r="HO295" s="472"/>
      <c r="HP295" s="472"/>
      <c r="HQ295" s="472"/>
      <c r="HR295" s="472"/>
      <c r="HS295" s="472"/>
      <c r="HT295" s="472"/>
      <c r="HU295" s="472"/>
      <c r="HV295" s="472"/>
      <c r="HW295" s="472"/>
      <c r="HX295" s="472"/>
      <c r="HY295" s="472"/>
      <c r="HZ295" s="472"/>
      <c r="IA295" s="472"/>
      <c r="IB295" s="472"/>
      <c r="IC295" s="472"/>
      <c r="ID295" s="472"/>
    </row>
    <row r="296" spans="1:238" x14ac:dyDescent="0.3">
      <c r="A296" s="397" t="s">
        <v>1237</v>
      </c>
      <c r="B296" s="611"/>
      <c r="C296" s="611"/>
      <c r="D296" s="611"/>
      <c r="E296" s="291">
        <f t="shared" si="73"/>
        <v>1334495</v>
      </c>
      <c r="F296" s="291">
        <f>SUM(F297:F298)</f>
        <v>501421</v>
      </c>
      <c r="G296" s="291">
        <f t="shared" ref="G296:M296" si="82">SUM(G297:G298)</f>
        <v>0</v>
      </c>
      <c r="H296" s="291">
        <f t="shared" si="82"/>
        <v>0</v>
      </c>
      <c r="I296" s="291">
        <f t="shared" si="82"/>
        <v>833074</v>
      </c>
      <c r="J296" s="291">
        <f t="shared" si="82"/>
        <v>0</v>
      </c>
      <c r="K296" s="291">
        <f t="shared" si="82"/>
        <v>0</v>
      </c>
      <c r="L296" s="291">
        <f t="shared" si="82"/>
        <v>0</v>
      </c>
      <c r="M296" s="291">
        <f t="shared" si="82"/>
        <v>0</v>
      </c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472"/>
      <c r="FQ296" s="472"/>
      <c r="FR296" s="472"/>
      <c r="FS296" s="472"/>
      <c r="FT296" s="472"/>
      <c r="FU296" s="472"/>
      <c r="FV296" s="472"/>
      <c r="FW296" s="472"/>
      <c r="FX296" s="472"/>
      <c r="FY296" s="472"/>
      <c r="FZ296" s="472"/>
      <c r="GA296" s="472"/>
      <c r="GB296" s="472"/>
      <c r="GC296" s="472"/>
      <c r="GD296" s="472"/>
      <c r="GE296" s="472"/>
      <c r="GF296" s="472"/>
      <c r="GG296" s="472"/>
      <c r="GH296" s="472"/>
      <c r="GI296" s="472"/>
      <c r="GJ296" s="472"/>
      <c r="GK296" s="472"/>
      <c r="GL296" s="472"/>
      <c r="GM296" s="472"/>
      <c r="GN296" s="472"/>
      <c r="GO296" s="472"/>
      <c r="GP296" s="472"/>
      <c r="GQ296" s="472"/>
      <c r="GR296" s="472"/>
      <c r="GS296" s="472"/>
      <c r="GT296" s="472"/>
      <c r="GU296" s="472"/>
      <c r="GV296" s="472"/>
      <c r="GW296" s="472"/>
      <c r="GX296" s="472"/>
      <c r="GY296" s="472"/>
      <c r="GZ296" s="472"/>
      <c r="HA296" s="472"/>
      <c r="HB296" s="472"/>
      <c r="HC296" s="472"/>
      <c r="HD296" s="472"/>
      <c r="HE296" s="472"/>
      <c r="HF296" s="472"/>
      <c r="HG296" s="472"/>
      <c r="HH296" s="472"/>
      <c r="HI296" s="472"/>
      <c r="HJ296" s="472"/>
      <c r="HK296" s="472"/>
      <c r="HL296" s="472"/>
      <c r="HM296" s="472"/>
      <c r="HN296" s="472"/>
      <c r="HO296" s="472"/>
      <c r="HP296" s="472"/>
      <c r="HQ296" s="472"/>
      <c r="HR296" s="472"/>
      <c r="HS296" s="472"/>
      <c r="HT296" s="472"/>
      <c r="HU296" s="472"/>
      <c r="HV296" s="472"/>
      <c r="HW296" s="472"/>
      <c r="HX296" s="472"/>
      <c r="HY296" s="472"/>
      <c r="HZ296" s="472"/>
      <c r="IA296" s="472"/>
      <c r="IB296" s="472"/>
      <c r="IC296" s="472"/>
      <c r="ID296" s="472"/>
    </row>
    <row r="297" spans="1:238" ht="62.4" x14ac:dyDescent="0.3">
      <c r="A297" s="296" t="s">
        <v>1548</v>
      </c>
      <c r="B297" s="612">
        <v>2</v>
      </c>
      <c r="C297" s="612">
        <v>849</v>
      </c>
      <c r="D297" s="614">
        <v>5219</v>
      </c>
      <c r="E297" s="294">
        <f t="shared" si="73"/>
        <v>260660</v>
      </c>
      <c r="F297" s="294">
        <v>47615</v>
      </c>
      <c r="G297" s="294">
        <v>0</v>
      </c>
      <c r="H297" s="294">
        <v>0</v>
      </c>
      <c r="I297" s="294">
        <f>260660-47615</f>
        <v>213045</v>
      </c>
      <c r="J297" s="294">
        <v>0</v>
      </c>
      <c r="K297" s="294">
        <v>0</v>
      </c>
      <c r="L297" s="294">
        <v>0</v>
      </c>
      <c r="M297" s="294">
        <v>0</v>
      </c>
      <c r="N297" s="472"/>
      <c r="O297" s="472"/>
      <c r="P297" s="472"/>
      <c r="Q297" s="472"/>
      <c r="R297" s="472"/>
      <c r="S297" s="472"/>
      <c r="T297" s="472"/>
      <c r="U297" s="472"/>
      <c r="V297" s="472"/>
      <c r="W297" s="472"/>
      <c r="X297" s="472"/>
      <c r="Y297" s="472"/>
      <c r="Z297" s="472"/>
      <c r="AA297" s="472"/>
      <c r="AB297" s="472"/>
      <c r="AC297" s="472"/>
      <c r="AD297" s="472"/>
      <c r="AE297" s="472"/>
      <c r="AF297" s="472"/>
      <c r="AG297" s="472"/>
      <c r="AH297" s="472"/>
      <c r="AI297" s="472"/>
      <c r="AJ297" s="472"/>
      <c r="AK297" s="472"/>
      <c r="AL297" s="472"/>
      <c r="AM297" s="472"/>
      <c r="AN297" s="472"/>
      <c r="AO297" s="472"/>
      <c r="AP297" s="472"/>
      <c r="AQ297" s="472"/>
      <c r="AR297" s="472"/>
      <c r="AS297" s="472"/>
      <c r="AT297" s="472"/>
      <c r="AU297" s="472"/>
      <c r="AV297" s="472"/>
      <c r="AW297" s="472"/>
      <c r="AX297" s="472"/>
      <c r="AY297" s="472"/>
      <c r="AZ297" s="472"/>
      <c r="BA297" s="472"/>
      <c r="BB297" s="472"/>
      <c r="BC297" s="472"/>
      <c r="BD297" s="472"/>
      <c r="BE297" s="472"/>
      <c r="BF297" s="472"/>
      <c r="BG297" s="472"/>
      <c r="BH297" s="472"/>
      <c r="BI297" s="472"/>
      <c r="BJ297" s="472"/>
      <c r="BK297" s="472"/>
      <c r="BL297" s="472"/>
      <c r="BM297" s="472"/>
      <c r="BN297" s="472"/>
      <c r="BO297" s="472"/>
      <c r="BP297" s="472"/>
      <c r="BQ297" s="472"/>
      <c r="BR297" s="472"/>
      <c r="BS297" s="472"/>
      <c r="BT297" s="472"/>
      <c r="BU297" s="472"/>
      <c r="BV297" s="472"/>
      <c r="BW297" s="472"/>
      <c r="BX297" s="472"/>
      <c r="BY297" s="472"/>
      <c r="BZ297" s="472"/>
      <c r="CA297" s="472"/>
      <c r="CB297" s="472"/>
      <c r="CC297" s="472"/>
      <c r="CD297" s="472"/>
      <c r="CE297" s="472"/>
      <c r="CF297" s="472"/>
      <c r="CG297" s="472"/>
      <c r="CH297" s="472"/>
      <c r="CI297" s="472"/>
      <c r="CJ297" s="472"/>
      <c r="CK297" s="472"/>
      <c r="CL297" s="472"/>
      <c r="CM297" s="472"/>
      <c r="CN297" s="472"/>
      <c r="CO297" s="472"/>
      <c r="CP297" s="472"/>
      <c r="CQ297" s="472"/>
      <c r="CR297" s="472"/>
      <c r="CS297" s="472"/>
      <c r="CT297" s="472"/>
      <c r="CU297" s="472"/>
      <c r="CV297" s="472"/>
      <c r="CW297" s="472"/>
      <c r="CX297" s="472"/>
      <c r="CY297" s="472"/>
      <c r="CZ297" s="472"/>
      <c r="DA297" s="472"/>
      <c r="DB297" s="472"/>
      <c r="DC297" s="472"/>
      <c r="DD297" s="472"/>
      <c r="DE297" s="472"/>
      <c r="DF297" s="472"/>
      <c r="DG297" s="472"/>
      <c r="DH297" s="472"/>
      <c r="DI297" s="472"/>
      <c r="DJ297" s="472"/>
      <c r="DK297" s="472"/>
      <c r="DL297" s="472"/>
      <c r="DM297" s="472"/>
      <c r="DN297" s="472"/>
      <c r="DO297" s="472"/>
      <c r="DP297" s="472"/>
      <c r="DQ297" s="472"/>
      <c r="DR297" s="472"/>
      <c r="DS297" s="472"/>
      <c r="DT297" s="472"/>
      <c r="DU297" s="472"/>
      <c r="DV297" s="472"/>
      <c r="DW297" s="472"/>
      <c r="DX297" s="472"/>
      <c r="DY297" s="472"/>
      <c r="DZ297" s="472"/>
      <c r="EA297" s="472"/>
      <c r="EB297" s="472"/>
      <c r="EC297" s="472"/>
      <c r="ED297" s="472"/>
      <c r="EE297" s="472"/>
      <c r="EF297" s="472"/>
      <c r="EG297" s="472"/>
      <c r="EH297" s="472"/>
      <c r="EI297" s="472"/>
      <c r="EJ297" s="472"/>
      <c r="EK297" s="472"/>
      <c r="EL297" s="472"/>
      <c r="EM297" s="472"/>
      <c r="EN297" s="472"/>
      <c r="EO297" s="472"/>
      <c r="EP297" s="472"/>
      <c r="EQ297" s="472"/>
      <c r="ER297" s="472"/>
      <c r="ES297" s="472"/>
      <c r="ET297" s="472"/>
      <c r="EU297" s="472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472"/>
      <c r="FQ297" s="472"/>
      <c r="FR297" s="472"/>
      <c r="FS297" s="472"/>
      <c r="FT297" s="472"/>
      <c r="FU297" s="472"/>
      <c r="FV297" s="472"/>
      <c r="FW297" s="472"/>
      <c r="FX297" s="472"/>
      <c r="FY297" s="472"/>
      <c r="FZ297" s="472"/>
      <c r="GA297" s="472"/>
      <c r="GB297" s="472"/>
      <c r="GC297" s="472"/>
      <c r="GD297" s="472"/>
      <c r="GE297" s="472"/>
      <c r="GF297" s="472"/>
      <c r="GG297" s="472"/>
      <c r="GH297" s="472"/>
      <c r="GI297" s="472"/>
      <c r="GJ297" s="472"/>
      <c r="GK297" s="472"/>
      <c r="GL297" s="472"/>
      <c r="GM297" s="472"/>
      <c r="GN297" s="472"/>
      <c r="GO297" s="472"/>
      <c r="GP297" s="472"/>
      <c r="GQ297" s="472"/>
      <c r="GR297" s="472"/>
      <c r="GS297" s="472"/>
      <c r="GT297" s="472"/>
      <c r="GU297" s="472"/>
      <c r="GV297" s="472"/>
      <c r="GW297" s="472"/>
      <c r="GX297" s="472"/>
      <c r="GY297" s="472"/>
      <c r="GZ297" s="472"/>
      <c r="HA297" s="472"/>
      <c r="HB297" s="472"/>
      <c r="HC297" s="472"/>
      <c r="HD297" s="472"/>
      <c r="HE297" s="472"/>
      <c r="HF297" s="472"/>
      <c r="HG297" s="472"/>
      <c r="HH297" s="472"/>
      <c r="HI297" s="472"/>
      <c r="HJ297" s="472"/>
      <c r="HK297" s="472"/>
      <c r="HL297" s="472"/>
      <c r="HM297" s="472"/>
      <c r="HN297" s="472"/>
      <c r="HO297" s="472"/>
      <c r="HP297" s="472"/>
      <c r="HQ297" s="472"/>
      <c r="HR297" s="472"/>
      <c r="HS297" s="472"/>
      <c r="HT297" s="472"/>
      <c r="HU297" s="472"/>
      <c r="HV297" s="472"/>
      <c r="HW297" s="472"/>
      <c r="HX297" s="472"/>
      <c r="HY297" s="472"/>
      <c r="HZ297" s="472"/>
      <c r="IA297" s="472"/>
      <c r="IB297" s="472"/>
      <c r="IC297" s="472"/>
      <c r="ID297" s="472"/>
    </row>
    <row r="298" spans="1:238" ht="78" x14ac:dyDescent="0.3">
      <c r="A298" s="296" t="s">
        <v>1549</v>
      </c>
      <c r="B298" s="612">
        <v>2</v>
      </c>
      <c r="C298" s="612">
        <v>849</v>
      </c>
      <c r="D298" s="614">
        <v>5219</v>
      </c>
      <c r="E298" s="294">
        <f t="shared" si="73"/>
        <v>1073835</v>
      </c>
      <c r="F298" s="294">
        <v>453806</v>
      </c>
      <c r="G298" s="294">
        <v>0</v>
      </c>
      <c r="H298" s="294">
        <v>0</v>
      </c>
      <c r="I298" s="294">
        <f>1073835-453806</f>
        <v>620029</v>
      </c>
      <c r="J298" s="294">
        <v>0</v>
      </c>
      <c r="K298" s="294">
        <v>0</v>
      </c>
      <c r="L298" s="294">
        <v>0</v>
      </c>
      <c r="M298" s="294">
        <v>0</v>
      </c>
      <c r="N298" s="472"/>
      <c r="O298" s="472"/>
      <c r="P298" s="472"/>
      <c r="Q298" s="472"/>
      <c r="R298" s="472"/>
      <c r="S298" s="472"/>
      <c r="T298" s="472"/>
      <c r="U298" s="472"/>
      <c r="V298" s="472"/>
      <c r="W298" s="472"/>
      <c r="X298" s="472"/>
      <c r="Y298" s="472"/>
      <c r="Z298" s="472"/>
      <c r="AA298" s="472"/>
      <c r="AB298" s="472"/>
      <c r="AC298" s="472"/>
      <c r="AD298" s="472"/>
      <c r="AE298" s="472"/>
      <c r="AF298" s="472"/>
      <c r="AG298" s="472"/>
      <c r="AH298" s="472"/>
      <c r="AI298" s="472"/>
      <c r="AJ298" s="472"/>
      <c r="AK298" s="472"/>
      <c r="AL298" s="472"/>
      <c r="AM298" s="472"/>
      <c r="AN298" s="472"/>
      <c r="AO298" s="472"/>
      <c r="AP298" s="472"/>
      <c r="AQ298" s="472"/>
      <c r="AR298" s="472"/>
      <c r="AS298" s="472"/>
      <c r="AT298" s="472"/>
      <c r="AU298" s="472"/>
      <c r="AV298" s="472"/>
      <c r="AW298" s="472"/>
      <c r="AX298" s="472"/>
      <c r="AY298" s="472"/>
      <c r="AZ298" s="472"/>
      <c r="BA298" s="472"/>
      <c r="BB298" s="472"/>
      <c r="BC298" s="472"/>
      <c r="BD298" s="472"/>
      <c r="BE298" s="472"/>
      <c r="BF298" s="472"/>
      <c r="BG298" s="472"/>
      <c r="BH298" s="472"/>
      <c r="BI298" s="472"/>
      <c r="BJ298" s="472"/>
      <c r="BK298" s="472"/>
      <c r="BL298" s="472"/>
      <c r="BM298" s="472"/>
      <c r="BN298" s="472"/>
      <c r="BO298" s="472"/>
      <c r="BP298" s="472"/>
      <c r="BQ298" s="472"/>
      <c r="BR298" s="472"/>
      <c r="BS298" s="472"/>
      <c r="BT298" s="472"/>
      <c r="BU298" s="472"/>
      <c r="BV298" s="472"/>
      <c r="BW298" s="472"/>
      <c r="BX298" s="472"/>
      <c r="BY298" s="472"/>
      <c r="BZ298" s="472"/>
      <c r="CA298" s="472"/>
      <c r="CB298" s="472"/>
      <c r="CC298" s="472"/>
      <c r="CD298" s="472"/>
      <c r="CE298" s="472"/>
      <c r="CF298" s="472"/>
      <c r="CG298" s="472"/>
      <c r="CH298" s="472"/>
      <c r="CI298" s="472"/>
      <c r="CJ298" s="472"/>
      <c r="CK298" s="472"/>
      <c r="CL298" s="472"/>
      <c r="CM298" s="472"/>
      <c r="CN298" s="472"/>
      <c r="CO298" s="472"/>
      <c r="CP298" s="472"/>
      <c r="CQ298" s="472"/>
      <c r="CR298" s="472"/>
      <c r="CS298" s="472"/>
      <c r="CT298" s="472"/>
      <c r="CU298" s="472"/>
      <c r="CV298" s="472"/>
      <c r="CW298" s="472"/>
      <c r="CX298" s="472"/>
      <c r="CY298" s="472"/>
      <c r="CZ298" s="472"/>
      <c r="DA298" s="472"/>
      <c r="DB298" s="472"/>
      <c r="DC298" s="472"/>
      <c r="DD298" s="472"/>
      <c r="DE298" s="472"/>
      <c r="DF298" s="472"/>
      <c r="DG298" s="472"/>
      <c r="DH298" s="472"/>
      <c r="DI298" s="472"/>
      <c r="DJ298" s="472"/>
      <c r="DK298" s="472"/>
      <c r="DL298" s="472"/>
      <c r="DM298" s="472"/>
      <c r="DN298" s="472"/>
      <c r="DO298" s="472"/>
      <c r="DP298" s="472"/>
      <c r="DQ298" s="472"/>
      <c r="DR298" s="472"/>
      <c r="DS298" s="472"/>
      <c r="DT298" s="472"/>
      <c r="DU298" s="472"/>
      <c r="DV298" s="472"/>
      <c r="DW298" s="472"/>
      <c r="DX298" s="472"/>
      <c r="DY298" s="472"/>
      <c r="DZ298" s="472"/>
      <c r="EA298" s="472"/>
      <c r="EB298" s="472"/>
      <c r="EC298" s="472"/>
      <c r="ED298" s="472"/>
      <c r="EE298" s="472"/>
      <c r="EF298" s="472"/>
      <c r="EG298" s="472"/>
      <c r="EH298" s="472"/>
      <c r="EI298" s="472"/>
      <c r="EJ298" s="472"/>
      <c r="EK298" s="472"/>
      <c r="EL298" s="472"/>
      <c r="EM298" s="472"/>
      <c r="EN298" s="472"/>
      <c r="EO298" s="472"/>
      <c r="EP298" s="472"/>
      <c r="EQ298" s="472"/>
      <c r="ER298" s="472"/>
      <c r="ES298" s="472"/>
      <c r="ET298" s="472"/>
      <c r="EU298" s="472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472"/>
      <c r="FQ298" s="472"/>
      <c r="FR298" s="472"/>
      <c r="FS298" s="472"/>
      <c r="FT298" s="472"/>
      <c r="FU298" s="472"/>
      <c r="FV298" s="472"/>
      <c r="FW298" s="472"/>
      <c r="FX298" s="472"/>
      <c r="FY298" s="472"/>
      <c r="FZ298" s="472"/>
      <c r="GA298" s="472"/>
      <c r="GB298" s="472"/>
      <c r="GC298" s="472"/>
      <c r="GD298" s="472"/>
      <c r="GE298" s="472"/>
      <c r="GF298" s="472"/>
      <c r="GG298" s="472"/>
      <c r="GH298" s="472"/>
      <c r="GI298" s="472"/>
      <c r="GJ298" s="472"/>
      <c r="GK298" s="472"/>
      <c r="GL298" s="472"/>
      <c r="GM298" s="472"/>
      <c r="GN298" s="472"/>
      <c r="GO298" s="472"/>
      <c r="GP298" s="472"/>
      <c r="GQ298" s="472"/>
      <c r="GR298" s="472"/>
      <c r="GS298" s="472"/>
      <c r="GT298" s="472"/>
      <c r="GU298" s="472"/>
      <c r="GV298" s="472"/>
      <c r="GW298" s="472"/>
      <c r="GX298" s="472"/>
      <c r="GY298" s="472"/>
      <c r="GZ298" s="472"/>
      <c r="HA298" s="472"/>
      <c r="HB298" s="472"/>
      <c r="HC298" s="472"/>
      <c r="HD298" s="472"/>
      <c r="HE298" s="472"/>
      <c r="HF298" s="472"/>
      <c r="HG298" s="472"/>
      <c r="HH298" s="472"/>
      <c r="HI298" s="472"/>
      <c r="HJ298" s="472"/>
      <c r="HK298" s="472"/>
      <c r="HL298" s="472"/>
      <c r="HM298" s="472"/>
      <c r="HN298" s="472"/>
      <c r="HO298" s="472"/>
      <c r="HP298" s="472"/>
      <c r="HQ298" s="472"/>
      <c r="HR298" s="472"/>
      <c r="HS298" s="472"/>
      <c r="HT298" s="472"/>
      <c r="HU298" s="472"/>
      <c r="HV298" s="472"/>
      <c r="HW298" s="472"/>
      <c r="HX298" s="472"/>
      <c r="HY298" s="472"/>
      <c r="HZ298" s="472"/>
      <c r="IA298" s="472"/>
      <c r="IB298" s="472"/>
      <c r="IC298" s="472"/>
      <c r="ID298" s="472"/>
    </row>
    <row r="299" spans="1:238" x14ac:dyDescent="0.3">
      <c r="A299" s="397" t="s">
        <v>1241</v>
      </c>
      <c r="B299" s="611"/>
      <c r="C299" s="611"/>
      <c r="D299" s="611"/>
      <c r="E299" s="291">
        <f t="shared" si="73"/>
        <v>164434</v>
      </c>
      <c r="F299" s="291">
        <f>SUM(F300,F305,F309,F317)</f>
        <v>0</v>
      </c>
      <c r="G299" s="291">
        <f t="shared" ref="G299:M299" si="83">SUM(G300,G305,G309,G317)</f>
        <v>0</v>
      </c>
      <c r="H299" s="291">
        <f t="shared" si="83"/>
        <v>163104</v>
      </c>
      <c r="I299" s="291">
        <f t="shared" si="83"/>
        <v>0</v>
      </c>
      <c r="J299" s="291">
        <f t="shared" si="83"/>
        <v>1330</v>
      </c>
      <c r="K299" s="291">
        <f t="shared" si="83"/>
        <v>0</v>
      </c>
      <c r="L299" s="291">
        <f t="shared" si="83"/>
        <v>0</v>
      </c>
      <c r="M299" s="291">
        <f t="shared" si="83"/>
        <v>0</v>
      </c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472"/>
      <c r="EW299" s="472"/>
      <c r="EX299" s="472"/>
      <c r="EY299" s="472"/>
      <c r="EZ299" s="472"/>
      <c r="FA299" s="472"/>
      <c r="FB299" s="472"/>
      <c r="FC299" s="472"/>
      <c r="FD299" s="472"/>
      <c r="FE299" s="472"/>
      <c r="FF299" s="472"/>
      <c r="FG299" s="472"/>
      <c r="FH299" s="472"/>
      <c r="FI299" s="472"/>
      <c r="FJ299" s="472"/>
      <c r="FK299" s="472"/>
      <c r="FL299" s="472"/>
      <c r="FM299" s="472"/>
      <c r="FN299" s="472"/>
      <c r="FO299" s="472"/>
      <c r="FP299" s="75"/>
      <c r="FQ299" s="75"/>
      <c r="FR299" s="75"/>
      <c r="FS299" s="75"/>
      <c r="FT299" s="75"/>
      <c r="FU299" s="75"/>
      <c r="FV299" s="75"/>
      <c r="FW299" s="75"/>
      <c r="FX299" s="75"/>
      <c r="FY299" s="75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  <c r="HE299" s="75"/>
      <c r="HF299" s="75"/>
      <c r="HG299" s="75"/>
      <c r="HH299" s="75"/>
      <c r="HI299" s="75"/>
      <c r="HJ299" s="75"/>
      <c r="HK299" s="75"/>
      <c r="HL299" s="75"/>
      <c r="HM299" s="75"/>
      <c r="HN299" s="75"/>
      <c r="HO299" s="75"/>
      <c r="HP299" s="75"/>
      <c r="HQ299" s="75"/>
      <c r="HR299" s="75"/>
      <c r="HS299" s="75"/>
      <c r="HT299" s="75"/>
      <c r="HU299" s="75"/>
      <c r="HV299" s="75"/>
      <c r="HW299" s="75"/>
      <c r="HX299" s="75"/>
      <c r="HY299" s="75"/>
      <c r="HZ299" s="75"/>
      <c r="IA299" s="75"/>
      <c r="IB299" s="75"/>
      <c r="IC299" s="75"/>
      <c r="ID299" s="75"/>
    </row>
    <row r="300" spans="1:238" x14ac:dyDescent="0.3">
      <c r="A300" s="397" t="s">
        <v>1182</v>
      </c>
      <c r="B300" s="611"/>
      <c r="C300" s="611"/>
      <c r="D300" s="611"/>
      <c r="E300" s="291">
        <f t="shared" si="73"/>
        <v>111240</v>
      </c>
      <c r="F300" s="291">
        <f>SUM(F301)</f>
        <v>0</v>
      </c>
      <c r="G300" s="291">
        <f t="shared" ref="G300:M300" si="84">SUM(G301)</f>
        <v>0</v>
      </c>
      <c r="H300" s="291">
        <f t="shared" si="84"/>
        <v>111240</v>
      </c>
      <c r="I300" s="291">
        <f t="shared" si="84"/>
        <v>0</v>
      </c>
      <c r="J300" s="291">
        <f t="shared" si="84"/>
        <v>0</v>
      </c>
      <c r="K300" s="291">
        <f t="shared" si="84"/>
        <v>0</v>
      </c>
      <c r="L300" s="291">
        <f t="shared" si="84"/>
        <v>0</v>
      </c>
      <c r="M300" s="291">
        <f t="shared" si="84"/>
        <v>0</v>
      </c>
      <c r="N300" s="472"/>
      <c r="O300" s="472"/>
      <c r="P300" s="472"/>
      <c r="Q300" s="472"/>
      <c r="R300" s="472"/>
      <c r="S300" s="472"/>
      <c r="T300" s="472"/>
      <c r="U300" s="472"/>
      <c r="V300" s="472"/>
      <c r="W300" s="472"/>
      <c r="X300" s="472"/>
      <c r="Y300" s="472"/>
      <c r="Z300" s="472"/>
      <c r="AA300" s="472"/>
      <c r="AB300" s="472"/>
      <c r="AC300" s="472"/>
      <c r="AD300" s="472"/>
      <c r="AE300" s="472"/>
      <c r="AF300" s="472"/>
      <c r="AG300" s="472"/>
      <c r="AH300" s="472"/>
      <c r="AI300" s="472"/>
      <c r="AJ300" s="472"/>
      <c r="AK300" s="472"/>
      <c r="AL300" s="472"/>
      <c r="AM300" s="472"/>
      <c r="AN300" s="472"/>
      <c r="AO300" s="472"/>
      <c r="AP300" s="472"/>
      <c r="AQ300" s="472"/>
      <c r="AR300" s="472"/>
      <c r="AS300" s="472"/>
      <c r="AT300" s="472"/>
      <c r="AU300" s="472"/>
      <c r="AV300" s="472"/>
      <c r="AW300" s="472"/>
      <c r="AX300" s="472"/>
      <c r="AY300" s="472"/>
      <c r="AZ300" s="472"/>
      <c r="BA300" s="472"/>
      <c r="BB300" s="472"/>
      <c r="BC300" s="472"/>
      <c r="BD300" s="472"/>
      <c r="BE300" s="472"/>
      <c r="BF300" s="472"/>
      <c r="BG300" s="472"/>
      <c r="BH300" s="472"/>
      <c r="BI300" s="472"/>
      <c r="BJ300" s="472"/>
      <c r="BK300" s="472"/>
      <c r="BL300" s="472"/>
      <c r="BM300" s="472"/>
      <c r="BN300" s="472"/>
      <c r="BO300" s="472"/>
      <c r="BP300" s="472"/>
      <c r="BQ300" s="472"/>
      <c r="BR300" s="472"/>
      <c r="BS300" s="472"/>
      <c r="BT300" s="472"/>
      <c r="BU300" s="472"/>
      <c r="BV300" s="472"/>
      <c r="BW300" s="472"/>
      <c r="BX300" s="472"/>
      <c r="BY300" s="472"/>
      <c r="BZ300" s="472"/>
      <c r="CA300" s="472"/>
      <c r="CB300" s="472"/>
      <c r="CC300" s="472"/>
      <c r="CD300" s="472"/>
      <c r="CE300" s="472"/>
      <c r="CF300" s="472"/>
      <c r="CG300" s="472"/>
      <c r="CH300" s="472"/>
      <c r="CI300" s="472"/>
      <c r="CJ300" s="472"/>
      <c r="CK300" s="472"/>
      <c r="CL300" s="472"/>
      <c r="CM300" s="472"/>
      <c r="CN300" s="472"/>
      <c r="CO300" s="472"/>
      <c r="CP300" s="472"/>
      <c r="CQ300" s="472"/>
      <c r="CR300" s="472"/>
      <c r="CS300" s="472"/>
      <c r="CT300" s="472"/>
      <c r="CU300" s="472"/>
      <c r="CV300" s="472"/>
      <c r="CW300" s="472"/>
      <c r="CX300" s="472"/>
      <c r="CY300" s="472"/>
      <c r="CZ300" s="472"/>
      <c r="DA300" s="472"/>
      <c r="DB300" s="472"/>
      <c r="DC300" s="472"/>
      <c r="DD300" s="472"/>
      <c r="DE300" s="472"/>
      <c r="DF300" s="472"/>
      <c r="DG300" s="472"/>
      <c r="DH300" s="472"/>
      <c r="DI300" s="472"/>
      <c r="DJ300" s="472"/>
      <c r="DK300" s="472"/>
      <c r="DL300" s="472"/>
      <c r="DM300" s="472"/>
      <c r="DN300" s="472"/>
      <c r="DO300" s="472"/>
      <c r="DP300" s="472"/>
      <c r="DQ300" s="472"/>
      <c r="DR300" s="472"/>
      <c r="DS300" s="472"/>
      <c r="DT300" s="472"/>
      <c r="DU300" s="472"/>
      <c r="DV300" s="472"/>
      <c r="DW300" s="472"/>
      <c r="DX300" s="472"/>
      <c r="DY300" s="472"/>
      <c r="DZ300" s="472"/>
      <c r="EA300" s="472"/>
      <c r="EB300" s="472"/>
      <c r="EC300" s="472"/>
      <c r="ED300" s="472"/>
      <c r="EE300" s="472"/>
      <c r="EF300" s="472"/>
      <c r="EG300" s="472"/>
      <c r="EH300" s="472"/>
      <c r="EI300" s="472"/>
      <c r="EJ300" s="472"/>
      <c r="EK300" s="472"/>
      <c r="EL300" s="472"/>
      <c r="EM300" s="472"/>
      <c r="EN300" s="472"/>
      <c r="EO300" s="472"/>
      <c r="EP300" s="472"/>
      <c r="EQ300" s="472"/>
      <c r="ER300" s="472"/>
      <c r="ES300" s="472"/>
      <c r="ET300" s="472"/>
      <c r="EU300" s="472"/>
      <c r="EV300" s="472"/>
      <c r="EW300" s="472"/>
      <c r="EX300" s="472"/>
      <c r="EY300" s="472"/>
      <c r="EZ300" s="472"/>
      <c r="FA300" s="472"/>
      <c r="FB300" s="472"/>
      <c r="FC300" s="472"/>
      <c r="FD300" s="472"/>
      <c r="FE300" s="472"/>
      <c r="FF300" s="472"/>
      <c r="FG300" s="472"/>
      <c r="FH300" s="472"/>
      <c r="FI300" s="472"/>
      <c r="FJ300" s="472"/>
      <c r="FK300" s="472"/>
      <c r="FL300" s="472"/>
      <c r="FM300" s="472"/>
      <c r="FN300" s="472"/>
      <c r="FO300" s="472"/>
      <c r="FP300" s="472"/>
      <c r="FQ300" s="472"/>
      <c r="FR300" s="472"/>
      <c r="FS300" s="472"/>
      <c r="FT300" s="472"/>
      <c r="FU300" s="472"/>
      <c r="FV300" s="472"/>
      <c r="FW300" s="472"/>
      <c r="FX300" s="472"/>
      <c r="FY300" s="472"/>
      <c r="FZ300" s="472"/>
      <c r="GA300" s="472"/>
      <c r="GB300" s="472"/>
      <c r="GC300" s="472"/>
      <c r="GD300" s="472"/>
      <c r="GE300" s="472"/>
      <c r="GF300" s="472"/>
      <c r="GG300" s="472"/>
      <c r="GH300" s="472"/>
      <c r="GI300" s="472"/>
      <c r="GJ300" s="472"/>
      <c r="GK300" s="472"/>
      <c r="GL300" s="472"/>
      <c r="GM300" s="472"/>
      <c r="GN300" s="472"/>
      <c r="GO300" s="472"/>
      <c r="GP300" s="472"/>
      <c r="GQ300" s="472"/>
      <c r="GR300" s="472"/>
      <c r="GS300" s="472"/>
      <c r="GT300" s="472"/>
      <c r="GU300" s="472"/>
      <c r="GV300" s="472"/>
      <c r="GW300" s="472"/>
      <c r="GX300" s="472"/>
      <c r="GY300" s="472"/>
      <c r="GZ300" s="472"/>
      <c r="HA300" s="472"/>
      <c r="HB300" s="472"/>
      <c r="HC300" s="472"/>
      <c r="HD300" s="472"/>
      <c r="HE300" s="472"/>
      <c r="HF300" s="472"/>
      <c r="HG300" s="472"/>
      <c r="HH300" s="472"/>
      <c r="HI300" s="472"/>
      <c r="HJ300" s="472"/>
      <c r="HK300" s="472"/>
      <c r="HL300" s="472"/>
      <c r="HM300" s="472"/>
      <c r="HN300" s="472"/>
      <c r="HO300" s="472"/>
      <c r="HP300" s="472"/>
      <c r="HQ300" s="472"/>
      <c r="HR300" s="472"/>
      <c r="HS300" s="472"/>
      <c r="HT300" s="472"/>
      <c r="HU300" s="472"/>
      <c r="HV300" s="472"/>
      <c r="HW300" s="472"/>
      <c r="HX300" s="472"/>
      <c r="HY300" s="472"/>
      <c r="HZ300" s="472"/>
      <c r="IA300" s="472"/>
      <c r="IB300" s="472"/>
      <c r="IC300" s="472"/>
      <c r="ID300" s="472"/>
    </row>
    <row r="301" spans="1:238" ht="31.2" x14ac:dyDescent="0.3">
      <c r="A301" s="397" t="s">
        <v>1242</v>
      </c>
      <c r="B301" s="611"/>
      <c r="C301" s="611"/>
      <c r="D301" s="611"/>
      <c r="E301" s="291">
        <f t="shared" si="73"/>
        <v>111240</v>
      </c>
      <c r="F301" s="291">
        <f>SUM(F302:F304)</f>
        <v>0</v>
      </c>
      <c r="G301" s="291">
        <f t="shared" ref="G301:M301" si="85">SUM(G302:G304)</f>
        <v>0</v>
      </c>
      <c r="H301" s="291">
        <f t="shared" si="85"/>
        <v>111240</v>
      </c>
      <c r="I301" s="291">
        <f t="shared" si="85"/>
        <v>0</v>
      </c>
      <c r="J301" s="291">
        <f t="shared" si="85"/>
        <v>0</v>
      </c>
      <c r="K301" s="291">
        <f t="shared" si="85"/>
        <v>0</v>
      </c>
      <c r="L301" s="291">
        <f t="shared" si="85"/>
        <v>0</v>
      </c>
      <c r="M301" s="291">
        <f t="shared" si="85"/>
        <v>0</v>
      </c>
      <c r="N301" s="472"/>
      <c r="O301" s="472"/>
      <c r="P301" s="472"/>
      <c r="Q301" s="472"/>
      <c r="R301" s="472"/>
      <c r="S301" s="472"/>
      <c r="T301" s="472"/>
      <c r="U301" s="472"/>
      <c r="V301" s="472"/>
      <c r="W301" s="472"/>
      <c r="X301" s="472"/>
      <c r="Y301" s="472"/>
      <c r="Z301" s="472"/>
      <c r="AA301" s="472"/>
      <c r="AB301" s="472"/>
      <c r="AC301" s="472"/>
      <c r="AD301" s="472"/>
      <c r="AE301" s="472"/>
      <c r="AF301" s="472"/>
      <c r="AG301" s="472"/>
      <c r="AH301" s="472"/>
      <c r="AI301" s="472"/>
      <c r="AJ301" s="472"/>
      <c r="AK301" s="472"/>
      <c r="AL301" s="472"/>
      <c r="AM301" s="472"/>
      <c r="AN301" s="472"/>
      <c r="AO301" s="472"/>
      <c r="AP301" s="472"/>
      <c r="AQ301" s="472"/>
      <c r="AR301" s="472"/>
      <c r="AS301" s="472"/>
      <c r="AT301" s="472"/>
      <c r="AU301" s="472"/>
      <c r="AV301" s="472"/>
      <c r="AW301" s="472"/>
      <c r="AX301" s="472"/>
      <c r="AY301" s="472"/>
      <c r="AZ301" s="472"/>
      <c r="BA301" s="472"/>
      <c r="BB301" s="472"/>
      <c r="BC301" s="472"/>
      <c r="BD301" s="472"/>
      <c r="BE301" s="472"/>
      <c r="BF301" s="472"/>
      <c r="BG301" s="472"/>
      <c r="BH301" s="472"/>
      <c r="BI301" s="472"/>
      <c r="BJ301" s="472"/>
      <c r="BK301" s="472"/>
      <c r="BL301" s="472"/>
      <c r="BM301" s="472"/>
      <c r="BN301" s="472"/>
      <c r="BO301" s="472"/>
      <c r="BP301" s="472"/>
      <c r="BQ301" s="472"/>
      <c r="BR301" s="472"/>
      <c r="BS301" s="472"/>
      <c r="BT301" s="472"/>
      <c r="BU301" s="472"/>
      <c r="BV301" s="472"/>
      <c r="BW301" s="472"/>
      <c r="BX301" s="472"/>
      <c r="BY301" s="472"/>
      <c r="BZ301" s="472"/>
      <c r="CA301" s="472"/>
      <c r="CB301" s="472"/>
      <c r="CC301" s="472"/>
      <c r="CD301" s="472"/>
      <c r="CE301" s="472"/>
      <c r="CF301" s="472"/>
      <c r="CG301" s="472"/>
      <c r="CH301" s="472"/>
      <c r="CI301" s="472"/>
      <c r="CJ301" s="472"/>
      <c r="CK301" s="472"/>
      <c r="CL301" s="472"/>
      <c r="CM301" s="472"/>
      <c r="CN301" s="472"/>
      <c r="CO301" s="472"/>
      <c r="CP301" s="472"/>
      <c r="CQ301" s="472"/>
      <c r="CR301" s="472"/>
      <c r="CS301" s="472"/>
      <c r="CT301" s="472"/>
      <c r="CU301" s="472"/>
      <c r="CV301" s="472"/>
      <c r="CW301" s="472"/>
      <c r="CX301" s="472"/>
      <c r="CY301" s="472"/>
      <c r="CZ301" s="472"/>
      <c r="DA301" s="472"/>
      <c r="DB301" s="472"/>
      <c r="DC301" s="472"/>
      <c r="DD301" s="472"/>
      <c r="DE301" s="472"/>
      <c r="DF301" s="472"/>
      <c r="DG301" s="472"/>
      <c r="DH301" s="472"/>
      <c r="DI301" s="472"/>
      <c r="DJ301" s="472"/>
      <c r="DK301" s="472"/>
      <c r="DL301" s="472"/>
      <c r="DM301" s="472"/>
      <c r="DN301" s="472"/>
      <c r="DO301" s="472"/>
      <c r="DP301" s="472"/>
      <c r="DQ301" s="472"/>
      <c r="DR301" s="472"/>
      <c r="DS301" s="472"/>
      <c r="DT301" s="472"/>
      <c r="DU301" s="472"/>
      <c r="DV301" s="472"/>
      <c r="DW301" s="472"/>
      <c r="DX301" s="472"/>
      <c r="DY301" s="472"/>
      <c r="DZ301" s="472"/>
      <c r="EA301" s="472"/>
      <c r="EB301" s="472"/>
      <c r="EC301" s="472"/>
      <c r="ED301" s="472"/>
      <c r="EE301" s="472"/>
      <c r="EF301" s="472"/>
      <c r="EG301" s="472"/>
      <c r="EH301" s="472"/>
      <c r="EI301" s="472"/>
      <c r="EJ301" s="472"/>
      <c r="EK301" s="472"/>
      <c r="EL301" s="472"/>
      <c r="EM301" s="472"/>
      <c r="EN301" s="472"/>
      <c r="EO301" s="472"/>
      <c r="EP301" s="472"/>
      <c r="EQ301" s="472"/>
      <c r="ER301" s="472"/>
      <c r="ES301" s="472"/>
      <c r="ET301" s="472"/>
      <c r="EU301" s="472"/>
      <c r="EV301" s="472"/>
      <c r="EW301" s="472"/>
      <c r="EX301" s="472"/>
      <c r="EY301" s="472"/>
      <c r="EZ301" s="472"/>
      <c r="FA301" s="472"/>
      <c r="FB301" s="472"/>
      <c r="FC301" s="472"/>
      <c r="FD301" s="472"/>
      <c r="FE301" s="472"/>
      <c r="FF301" s="472"/>
      <c r="FG301" s="472"/>
      <c r="FH301" s="472"/>
      <c r="FI301" s="472"/>
      <c r="FJ301" s="472"/>
      <c r="FK301" s="472"/>
      <c r="FL301" s="472"/>
      <c r="FM301" s="472"/>
      <c r="FN301" s="472"/>
      <c r="FO301" s="472"/>
      <c r="FP301" s="472"/>
      <c r="FQ301" s="472"/>
      <c r="FR301" s="472"/>
      <c r="FS301" s="472"/>
      <c r="FT301" s="472"/>
      <c r="FU301" s="472"/>
      <c r="FV301" s="472"/>
      <c r="FW301" s="472"/>
      <c r="FX301" s="472"/>
      <c r="FY301" s="472"/>
      <c r="FZ301" s="472"/>
      <c r="GA301" s="472"/>
      <c r="GB301" s="472"/>
      <c r="GC301" s="472"/>
      <c r="GD301" s="472"/>
      <c r="GE301" s="472"/>
      <c r="GF301" s="472"/>
      <c r="GG301" s="472"/>
      <c r="GH301" s="472"/>
      <c r="GI301" s="472"/>
      <c r="GJ301" s="472"/>
      <c r="GK301" s="472"/>
      <c r="GL301" s="472"/>
      <c r="GM301" s="472"/>
      <c r="GN301" s="472"/>
      <c r="GO301" s="472"/>
      <c r="GP301" s="472"/>
      <c r="GQ301" s="472"/>
      <c r="GR301" s="472"/>
      <c r="GS301" s="472"/>
      <c r="GT301" s="472"/>
      <c r="GU301" s="472"/>
      <c r="GV301" s="472"/>
      <c r="GW301" s="472"/>
      <c r="GX301" s="472"/>
      <c r="GY301" s="472"/>
      <c r="GZ301" s="472"/>
      <c r="HA301" s="472"/>
      <c r="HB301" s="472"/>
      <c r="HC301" s="472"/>
      <c r="HD301" s="472"/>
      <c r="HE301" s="472"/>
      <c r="HF301" s="472"/>
      <c r="HG301" s="472"/>
      <c r="HH301" s="472"/>
      <c r="HI301" s="472"/>
      <c r="HJ301" s="472"/>
      <c r="HK301" s="472"/>
      <c r="HL301" s="472"/>
      <c r="HM301" s="472"/>
      <c r="HN301" s="472"/>
      <c r="HO301" s="472"/>
      <c r="HP301" s="472"/>
      <c r="HQ301" s="472"/>
      <c r="HR301" s="472"/>
      <c r="HS301" s="472"/>
      <c r="HT301" s="472"/>
      <c r="HU301" s="472"/>
      <c r="HV301" s="472"/>
      <c r="HW301" s="472"/>
      <c r="HX301" s="472"/>
      <c r="HY301" s="472"/>
      <c r="HZ301" s="472"/>
      <c r="IA301" s="472"/>
      <c r="IB301" s="472"/>
      <c r="IC301" s="472"/>
      <c r="ID301" s="472"/>
    </row>
    <row r="302" spans="1:238" ht="31.2" x14ac:dyDescent="0.3">
      <c r="A302" s="305" t="s">
        <v>1550</v>
      </c>
      <c r="B302" s="612">
        <v>2</v>
      </c>
      <c r="C302" s="612">
        <v>122</v>
      </c>
      <c r="D302" s="612">
        <v>5301</v>
      </c>
      <c r="E302" s="293">
        <f t="shared" si="73"/>
        <v>48000</v>
      </c>
      <c r="F302" s="293">
        <v>0</v>
      </c>
      <c r="G302" s="293">
        <v>0</v>
      </c>
      <c r="H302" s="293">
        <v>48000</v>
      </c>
      <c r="I302" s="293">
        <v>0</v>
      </c>
      <c r="J302" s="293">
        <v>0</v>
      </c>
      <c r="K302" s="293">
        <v>0</v>
      </c>
      <c r="L302" s="293">
        <v>0</v>
      </c>
      <c r="M302" s="293">
        <v>0</v>
      </c>
      <c r="N302" s="472"/>
      <c r="O302" s="472"/>
      <c r="P302" s="472"/>
      <c r="Q302" s="472"/>
      <c r="R302" s="472"/>
      <c r="S302" s="472"/>
      <c r="T302" s="472"/>
      <c r="U302" s="472"/>
      <c r="V302" s="472"/>
      <c r="W302" s="472"/>
      <c r="X302" s="472"/>
      <c r="Y302" s="472"/>
      <c r="Z302" s="472"/>
      <c r="AA302" s="472"/>
      <c r="AB302" s="472"/>
      <c r="AC302" s="472"/>
      <c r="AD302" s="472"/>
      <c r="AE302" s="472"/>
      <c r="AF302" s="472"/>
      <c r="AG302" s="472"/>
      <c r="AH302" s="472"/>
      <c r="AI302" s="472"/>
      <c r="AJ302" s="472"/>
      <c r="AK302" s="472"/>
      <c r="AL302" s="472"/>
      <c r="AM302" s="472"/>
      <c r="AN302" s="472"/>
      <c r="AO302" s="472"/>
      <c r="AP302" s="472"/>
      <c r="AQ302" s="472"/>
      <c r="AR302" s="472"/>
      <c r="AS302" s="472"/>
      <c r="AT302" s="472"/>
      <c r="AU302" s="472"/>
      <c r="AV302" s="472"/>
      <c r="AW302" s="472"/>
      <c r="AX302" s="472"/>
      <c r="AY302" s="472"/>
      <c r="AZ302" s="472"/>
      <c r="BA302" s="472"/>
      <c r="BB302" s="472"/>
      <c r="BC302" s="472"/>
      <c r="BD302" s="472"/>
      <c r="BE302" s="472"/>
      <c r="BF302" s="472"/>
      <c r="BG302" s="472"/>
      <c r="BH302" s="472"/>
      <c r="BI302" s="472"/>
      <c r="BJ302" s="472"/>
      <c r="BK302" s="472"/>
      <c r="BL302" s="472"/>
      <c r="BM302" s="472"/>
      <c r="BN302" s="472"/>
      <c r="BO302" s="472"/>
      <c r="BP302" s="472"/>
      <c r="BQ302" s="472"/>
      <c r="BR302" s="472"/>
      <c r="BS302" s="472"/>
      <c r="BT302" s="472"/>
      <c r="BU302" s="472"/>
      <c r="BV302" s="472"/>
      <c r="BW302" s="472"/>
      <c r="BX302" s="472"/>
      <c r="BY302" s="472"/>
      <c r="BZ302" s="472"/>
      <c r="CA302" s="472"/>
      <c r="CB302" s="472"/>
      <c r="CC302" s="472"/>
      <c r="CD302" s="472"/>
      <c r="CE302" s="472"/>
      <c r="CF302" s="472"/>
      <c r="CG302" s="472"/>
      <c r="CH302" s="472"/>
      <c r="CI302" s="472"/>
      <c r="CJ302" s="472"/>
      <c r="CK302" s="472"/>
      <c r="CL302" s="472"/>
      <c r="CM302" s="472"/>
      <c r="CN302" s="472"/>
      <c r="CO302" s="472"/>
      <c r="CP302" s="472"/>
      <c r="CQ302" s="472"/>
      <c r="CR302" s="472"/>
      <c r="CS302" s="472"/>
      <c r="CT302" s="472"/>
      <c r="CU302" s="472"/>
      <c r="CV302" s="472"/>
      <c r="CW302" s="472"/>
      <c r="CX302" s="472"/>
      <c r="CY302" s="472"/>
      <c r="CZ302" s="472"/>
      <c r="DA302" s="472"/>
      <c r="DB302" s="472"/>
      <c r="DC302" s="472"/>
      <c r="DD302" s="472"/>
      <c r="DE302" s="472"/>
      <c r="DF302" s="472"/>
      <c r="DG302" s="472"/>
      <c r="DH302" s="472"/>
      <c r="DI302" s="472"/>
      <c r="DJ302" s="472"/>
      <c r="DK302" s="472"/>
      <c r="DL302" s="472"/>
      <c r="DM302" s="472"/>
      <c r="DN302" s="472"/>
      <c r="DO302" s="472"/>
      <c r="DP302" s="472"/>
      <c r="DQ302" s="472"/>
      <c r="DR302" s="472"/>
      <c r="DS302" s="472"/>
      <c r="DT302" s="472"/>
      <c r="DU302" s="472"/>
      <c r="DV302" s="472"/>
      <c r="DW302" s="472"/>
      <c r="DX302" s="472"/>
      <c r="DY302" s="472"/>
      <c r="DZ302" s="472"/>
      <c r="EA302" s="472"/>
      <c r="EB302" s="472"/>
      <c r="EC302" s="472"/>
      <c r="ED302" s="472"/>
      <c r="EE302" s="472"/>
      <c r="EF302" s="472"/>
      <c r="EG302" s="472"/>
      <c r="EH302" s="472"/>
      <c r="EI302" s="472"/>
      <c r="EJ302" s="472"/>
      <c r="EK302" s="472"/>
      <c r="EL302" s="472"/>
      <c r="EM302" s="472"/>
      <c r="EN302" s="472"/>
      <c r="EO302" s="472"/>
      <c r="EP302" s="472"/>
      <c r="EQ302" s="472"/>
      <c r="ER302" s="472"/>
      <c r="ES302" s="472"/>
      <c r="ET302" s="472"/>
      <c r="EU302" s="472"/>
      <c r="EV302" s="472"/>
      <c r="EW302" s="472"/>
      <c r="EX302" s="472"/>
      <c r="EY302" s="472"/>
      <c r="EZ302" s="472"/>
      <c r="FA302" s="472"/>
      <c r="FB302" s="472"/>
      <c r="FC302" s="472"/>
      <c r="FD302" s="472"/>
      <c r="FE302" s="472"/>
      <c r="FF302" s="472"/>
      <c r="FG302" s="472"/>
      <c r="FH302" s="472"/>
      <c r="FI302" s="472"/>
      <c r="FJ302" s="472"/>
      <c r="FK302" s="472"/>
      <c r="FL302" s="472"/>
      <c r="FM302" s="472"/>
      <c r="FN302" s="472"/>
      <c r="FO302" s="472"/>
      <c r="FP302" s="472"/>
      <c r="FQ302" s="472"/>
      <c r="FR302" s="472"/>
      <c r="FS302" s="472"/>
      <c r="FT302" s="472"/>
      <c r="FU302" s="472"/>
      <c r="FV302" s="472"/>
      <c r="FW302" s="472"/>
      <c r="FX302" s="472"/>
      <c r="FY302" s="472"/>
      <c r="FZ302" s="472"/>
      <c r="GA302" s="472"/>
      <c r="GB302" s="472"/>
      <c r="GC302" s="472"/>
      <c r="GD302" s="472"/>
      <c r="GE302" s="472"/>
      <c r="GF302" s="472"/>
      <c r="GG302" s="472"/>
      <c r="GH302" s="472"/>
      <c r="GI302" s="472"/>
      <c r="GJ302" s="472"/>
      <c r="GK302" s="472"/>
      <c r="GL302" s="472"/>
      <c r="GM302" s="472"/>
      <c r="GN302" s="472"/>
      <c r="GO302" s="472"/>
      <c r="GP302" s="472"/>
      <c r="GQ302" s="472"/>
      <c r="GR302" s="472"/>
      <c r="GS302" s="472"/>
      <c r="GT302" s="472"/>
      <c r="GU302" s="472"/>
      <c r="GV302" s="472"/>
      <c r="GW302" s="472"/>
      <c r="GX302" s="472"/>
      <c r="GY302" s="472"/>
      <c r="GZ302" s="472"/>
      <c r="HA302" s="472"/>
      <c r="HB302" s="472"/>
      <c r="HC302" s="472"/>
      <c r="HD302" s="472"/>
      <c r="HE302" s="472"/>
      <c r="HF302" s="472"/>
      <c r="HG302" s="472"/>
      <c r="HH302" s="472"/>
      <c r="HI302" s="472"/>
      <c r="HJ302" s="472"/>
      <c r="HK302" s="472"/>
      <c r="HL302" s="472"/>
      <c r="HM302" s="472"/>
      <c r="HN302" s="472"/>
      <c r="HO302" s="472"/>
      <c r="HP302" s="472"/>
      <c r="HQ302" s="472"/>
      <c r="HR302" s="472"/>
      <c r="HS302" s="472"/>
      <c r="HT302" s="472"/>
      <c r="HU302" s="472"/>
      <c r="HV302" s="472"/>
      <c r="HW302" s="472"/>
      <c r="HX302" s="472"/>
      <c r="HY302" s="472"/>
      <c r="HZ302" s="472"/>
      <c r="IA302" s="472"/>
      <c r="IB302" s="472"/>
      <c r="IC302" s="472"/>
      <c r="ID302" s="472"/>
    </row>
    <row r="303" spans="1:238" ht="31.2" x14ac:dyDescent="0.3">
      <c r="A303" s="296" t="s">
        <v>1551</v>
      </c>
      <c r="B303" s="612">
        <v>2</v>
      </c>
      <c r="C303" s="612">
        <v>122</v>
      </c>
      <c r="D303" s="612">
        <v>5301</v>
      </c>
      <c r="E303" s="293">
        <f t="shared" si="73"/>
        <v>28440</v>
      </c>
      <c r="F303" s="293">
        <v>0</v>
      </c>
      <c r="G303" s="293">
        <v>0</v>
      </c>
      <c r="H303" s="293">
        <v>28440</v>
      </c>
      <c r="I303" s="293">
        <v>0</v>
      </c>
      <c r="J303" s="293">
        <v>0</v>
      </c>
      <c r="K303" s="293">
        <v>0</v>
      </c>
      <c r="L303" s="293">
        <v>0</v>
      </c>
      <c r="M303" s="293">
        <v>0</v>
      </c>
      <c r="N303" s="472"/>
      <c r="O303" s="472"/>
      <c r="P303" s="472"/>
      <c r="Q303" s="472"/>
      <c r="R303" s="472"/>
      <c r="S303" s="472"/>
      <c r="T303" s="472"/>
      <c r="U303" s="472"/>
      <c r="V303" s="472"/>
      <c r="W303" s="472"/>
      <c r="X303" s="472"/>
      <c r="Y303" s="472"/>
      <c r="Z303" s="472"/>
      <c r="AA303" s="472"/>
      <c r="AB303" s="472"/>
      <c r="AC303" s="472"/>
      <c r="AD303" s="472"/>
      <c r="AE303" s="472"/>
      <c r="AF303" s="472"/>
      <c r="AG303" s="472"/>
      <c r="AH303" s="472"/>
      <c r="AI303" s="472"/>
      <c r="AJ303" s="472"/>
      <c r="AK303" s="472"/>
      <c r="AL303" s="472"/>
      <c r="AM303" s="472"/>
      <c r="AN303" s="472"/>
      <c r="AO303" s="472"/>
      <c r="AP303" s="472"/>
      <c r="AQ303" s="472"/>
      <c r="AR303" s="472"/>
      <c r="AS303" s="472"/>
      <c r="AT303" s="472"/>
      <c r="AU303" s="472"/>
      <c r="AV303" s="472"/>
      <c r="AW303" s="472"/>
      <c r="AX303" s="472"/>
      <c r="AY303" s="472"/>
      <c r="AZ303" s="472"/>
      <c r="BA303" s="472"/>
      <c r="BB303" s="472"/>
      <c r="BC303" s="472"/>
      <c r="BD303" s="472"/>
      <c r="BE303" s="472"/>
      <c r="BF303" s="472"/>
      <c r="BG303" s="472"/>
      <c r="BH303" s="472"/>
      <c r="BI303" s="472"/>
      <c r="BJ303" s="472"/>
      <c r="BK303" s="472"/>
      <c r="BL303" s="472"/>
      <c r="BM303" s="472"/>
      <c r="BN303" s="472"/>
      <c r="BO303" s="472"/>
      <c r="BP303" s="472"/>
      <c r="BQ303" s="472"/>
      <c r="BR303" s="472"/>
      <c r="BS303" s="472"/>
      <c r="BT303" s="472"/>
      <c r="BU303" s="472"/>
      <c r="BV303" s="472"/>
      <c r="BW303" s="472"/>
      <c r="BX303" s="472"/>
      <c r="BY303" s="472"/>
      <c r="BZ303" s="472"/>
      <c r="CA303" s="472"/>
      <c r="CB303" s="472"/>
      <c r="CC303" s="472"/>
      <c r="CD303" s="472"/>
      <c r="CE303" s="472"/>
      <c r="CF303" s="472"/>
      <c r="CG303" s="472"/>
      <c r="CH303" s="472"/>
      <c r="CI303" s="472"/>
      <c r="CJ303" s="472"/>
      <c r="CK303" s="472"/>
      <c r="CL303" s="472"/>
      <c r="CM303" s="472"/>
      <c r="CN303" s="472"/>
      <c r="CO303" s="472"/>
      <c r="CP303" s="472"/>
      <c r="CQ303" s="472"/>
      <c r="CR303" s="472"/>
      <c r="CS303" s="472"/>
      <c r="CT303" s="472"/>
      <c r="CU303" s="472"/>
      <c r="CV303" s="472"/>
      <c r="CW303" s="472"/>
      <c r="CX303" s="472"/>
      <c r="CY303" s="472"/>
      <c r="CZ303" s="472"/>
      <c r="DA303" s="472"/>
      <c r="DB303" s="472"/>
      <c r="DC303" s="472"/>
      <c r="DD303" s="472"/>
      <c r="DE303" s="472"/>
      <c r="DF303" s="472"/>
      <c r="DG303" s="472"/>
      <c r="DH303" s="472"/>
      <c r="DI303" s="472"/>
      <c r="DJ303" s="472"/>
      <c r="DK303" s="472"/>
      <c r="DL303" s="472"/>
      <c r="DM303" s="472"/>
      <c r="DN303" s="472"/>
      <c r="DO303" s="472"/>
      <c r="DP303" s="472"/>
      <c r="DQ303" s="472"/>
      <c r="DR303" s="472"/>
      <c r="DS303" s="472"/>
      <c r="DT303" s="472"/>
      <c r="DU303" s="472"/>
      <c r="DV303" s="472"/>
      <c r="DW303" s="472"/>
      <c r="DX303" s="472"/>
      <c r="DY303" s="472"/>
      <c r="DZ303" s="472"/>
      <c r="EA303" s="472"/>
      <c r="EB303" s="472"/>
      <c r="EC303" s="472"/>
      <c r="ED303" s="472"/>
      <c r="EE303" s="472"/>
      <c r="EF303" s="472"/>
      <c r="EG303" s="472"/>
      <c r="EH303" s="472"/>
      <c r="EI303" s="472"/>
      <c r="EJ303" s="472"/>
      <c r="EK303" s="472"/>
      <c r="EL303" s="472"/>
      <c r="EM303" s="472"/>
      <c r="EN303" s="472"/>
      <c r="EO303" s="472"/>
      <c r="EP303" s="472"/>
      <c r="EQ303" s="472"/>
      <c r="ER303" s="472"/>
      <c r="ES303" s="472"/>
      <c r="ET303" s="472"/>
      <c r="EU303" s="472"/>
      <c r="EV303" s="472"/>
      <c r="EW303" s="472"/>
      <c r="EX303" s="472"/>
      <c r="EY303" s="472"/>
      <c r="EZ303" s="472"/>
      <c r="FA303" s="472"/>
      <c r="FB303" s="472"/>
      <c r="FC303" s="472"/>
      <c r="FD303" s="472"/>
      <c r="FE303" s="472"/>
      <c r="FF303" s="472"/>
      <c r="FG303" s="472"/>
      <c r="FH303" s="472"/>
      <c r="FI303" s="472"/>
      <c r="FJ303" s="472"/>
      <c r="FK303" s="472"/>
      <c r="FL303" s="472"/>
      <c r="FM303" s="472"/>
      <c r="FN303" s="472"/>
      <c r="FO303" s="472"/>
      <c r="FP303" s="472"/>
      <c r="FQ303" s="472"/>
      <c r="FR303" s="472"/>
      <c r="FS303" s="472"/>
      <c r="FT303" s="472"/>
      <c r="FU303" s="472"/>
      <c r="FV303" s="472"/>
      <c r="FW303" s="472"/>
      <c r="FX303" s="472"/>
      <c r="FY303" s="472"/>
      <c r="FZ303" s="472"/>
      <c r="GA303" s="472"/>
      <c r="GB303" s="472"/>
      <c r="GC303" s="472"/>
      <c r="GD303" s="472"/>
      <c r="GE303" s="472"/>
      <c r="GF303" s="472"/>
      <c r="GG303" s="472"/>
      <c r="GH303" s="472"/>
      <c r="GI303" s="472"/>
      <c r="GJ303" s="472"/>
      <c r="GK303" s="472"/>
      <c r="GL303" s="472"/>
      <c r="GM303" s="472"/>
      <c r="GN303" s="472"/>
      <c r="GO303" s="472"/>
      <c r="GP303" s="472"/>
      <c r="GQ303" s="472"/>
      <c r="GR303" s="472"/>
      <c r="GS303" s="472"/>
      <c r="GT303" s="472"/>
      <c r="GU303" s="472"/>
      <c r="GV303" s="472"/>
      <c r="GW303" s="472"/>
      <c r="GX303" s="472"/>
      <c r="GY303" s="472"/>
      <c r="GZ303" s="472"/>
      <c r="HA303" s="472"/>
      <c r="HB303" s="472"/>
      <c r="HC303" s="472"/>
      <c r="HD303" s="472"/>
      <c r="HE303" s="472"/>
      <c r="HF303" s="472"/>
      <c r="HG303" s="472"/>
      <c r="HH303" s="472"/>
      <c r="HI303" s="472"/>
      <c r="HJ303" s="472"/>
      <c r="HK303" s="472"/>
      <c r="HL303" s="472"/>
      <c r="HM303" s="472"/>
      <c r="HN303" s="472"/>
      <c r="HO303" s="472"/>
      <c r="HP303" s="472"/>
      <c r="HQ303" s="472"/>
      <c r="HR303" s="472"/>
      <c r="HS303" s="472"/>
      <c r="HT303" s="472"/>
      <c r="HU303" s="472"/>
      <c r="HV303" s="472"/>
      <c r="HW303" s="472"/>
      <c r="HX303" s="472"/>
      <c r="HY303" s="472"/>
      <c r="HZ303" s="472"/>
      <c r="IA303" s="472"/>
      <c r="IB303" s="472"/>
      <c r="IC303" s="472"/>
      <c r="ID303" s="472"/>
    </row>
    <row r="304" spans="1:238" ht="46.8" x14ac:dyDescent="0.3">
      <c r="A304" s="296" t="s">
        <v>1552</v>
      </c>
      <c r="B304" s="612">
        <v>2</v>
      </c>
      <c r="C304" s="612">
        <v>122</v>
      </c>
      <c r="D304" s="612">
        <v>5301</v>
      </c>
      <c r="E304" s="293">
        <f t="shared" si="73"/>
        <v>34800</v>
      </c>
      <c r="F304" s="293">
        <v>0</v>
      </c>
      <c r="G304" s="293">
        <v>0</v>
      </c>
      <c r="H304" s="293">
        <v>34800</v>
      </c>
      <c r="I304" s="293">
        <v>0</v>
      </c>
      <c r="J304" s="293">
        <v>0</v>
      </c>
      <c r="K304" s="293">
        <v>0</v>
      </c>
      <c r="L304" s="293">
        <v>0</v>
      </c>
      <c r="M304" s="293">
        <v>0</v>
      </c>
      <c r="N304" s="472"/>
      <c r="O304" s="472"/>
      <c r="P304" s="472"/>
      <c r="Q304" s="472"/>
      <c r="R304" s="472"/>
      <c r="S304" s="472"/>
      <c r="T304" s="472"/>
      <c r="U304" s="472"/>
      <c r="V304" s="472"/>
      <c r="W304" s="472"/>
      <c r="X304" s="472"/>
      <c r="Y304" s="472"/>
      <c r="Z304" s="472"/>
      <c r="AA304" s="472"/>
      <c r="AB304" s="472"/>
      <c r="AC304" s="472"/>
      <c r="AD304" s="472"/>
      <c r="AE304" s="472"/>
      <c r="AF304" s="472"/>
      <c r="AG304" s="472"/>
      <c r="AH304" s="472"/>
      <c r="AI304" s="472"/>
      <c r="AJ304" s="472"/>
      <c r="AK304" s="472"/>
      <c r="AL304" s="472"/>
      <c r="AM304" s="472"/>
      <c r="AN304" s="472"/>
      <c r="AO304" s="472"/>
      <c r="AP304" s="472"/>
      <c r="AQ304" s="472"/>
      <c r="AR304" s="472"/>
      <c r="AS304" s="472"/>
      <c r="AT304" s="472"/>
      <c r="AU304" s="472"/>
      <c r="AV304" s="472"/>
      <c r="AW304" s="472"/>
      <c r="AX304" s="472"/>
      <c r="AY304" s="472"/>
      <c r="AZ304" s="472"/>
      <c r="BA304" s="472"/>
      <c r="BB304" s="472"/>
      <c r="BC304" s="472"/>
      <c r="BD304" s="472"/>
      <c r="BE304" s="472"/>
      <c r="BF304" s="472"/>
      <c r="BG304" s="472"/>
      <c r="BH304" s="472"/>
      <c r="BI304" s="472"/>
      <c r="BJ304" s="472"/>
      <c r="BK304" s="472"/>
      <c r="BL304" s="472"/>
      <c r="BM304" s="472"/>
      <c r="BN304" s="472"/>
      <c r="BO304" s="472"/>
      <c r="BP304" s="472"/>
      <c r="BQ304" s="472"/>
      <c r="BR304" s="472"/>
      <c r="BS304" s="472"/>
      <c r="BT304" s="472"/>
      <c r="BU304" s="472"/>
      <c r="BV304" s="472"/>
      <c r="BW304" s="472"/>
      <c r="BX304" s="472"/>
      <c r="BY304" s="472"/>
      <c r="BZ304" s="472"/>
      <c r="CA304" s="472"/>
      <c r="CB304" s="472"/>
      <c r="CC304" s="472"/>
      <c r="CD304" s="472"/>
      <c r="CE304" s="472"/>
      <c r="CF304" s="472"/>
      <c r="CG304" s="472"/>
      <c r="CH304" s="472"/>
      <c r="CI304" s="472"/>
      <c r="CJ304" s="472"/>
      <c r="CK304" s="472"/>
      <c r="CL304" s="472"/>
      <c r="CM304" s="472"/>
      <c r="CN304" s="472"/>
      <c r="CO304" s="472"/>
      <c r="CP304" s="472"/>
      <c r="CQ304" s="472"/>
      <c r="CR304" s="472"/>
      <c r="CS304" s="472"/>
      <c r="CT304" s="472"/>
      <c r="CU304" s="472"/>
      <c r="CV304" s="472"/>
      <c r="CW304" s="472"/>
      <c r="CX304" s="472"/>
      <c r="CY304" s="472"/>
      <c r="CZ304" s="472"/>
      <c r="DA304" s="472"/>
      <c r="DB304" s="472"/>
      <c r="DC304" s="472"/>
      <c r="DD304" s="472"/>
      <c r="DE304" s="472"/>
      <c r="DF304" s="472"/>
      <c r="DG304" s="472"/>
      <c r="DH304" s="472"/>
      <c r="DI304" s="472"/>
      <c r="DJ304" s="472"/>
      <c r="DK304" s="472"/>
      <c r="DL304" s="472"/>
      <c r="DM304" s="472"/>
      <c r="DN304" s="472"/>
      <c r="DO304" s="472"/>
      <c r="DP304" s="472"/>
      <c r="DQ304" s="472"/>
      <c r="DR304" s="472"/>
      <c r="DS304" s="472"/>
      <c r="DT304" s="472"/>
      <c r="DU304" s="472"/>
      <c r="DV304" s="472"/>
      <c r="DW304" s="472"/>
      <c r="DX304" s="472"/>
      <c r="DY304" s="472"/>
      <c r="DZ304" s="472"/>
      <c r="EA304" s="472"/>
      <c r="EB304" s="472"/>
      <c r="EC304" s="472"/>
      <c r="ED304" s="472"/>
      <c r="EE304" s="472"/>
      <c r="EF304" s="472"/>
      <c r="EG304" s="472"/>
      <c r="EH304" s="472"/>
      <c r="EI304" s="472"/>
      <c r="EJ304" s="472"/>
      <c r="EK304" s="472"/>
      <c r="EL304" s="472"/>
      <c r="EM304" s="472"/>
      <c r="EN304" s="472"/>
      <c r="EO304" s="472"/>
      <c r="EP304" s="472"/>
      <c r="EQ304" s="472"/>
      <c r="ER304" s="472"/>
      <c r="ES304" s="472"/>
      <c r="ET304" s="472"/>
      <c r="EU304" s="472"/>
      <c r="EV304" s="472"/>
      <c r="EW304" s="472"/>
      <c r="EX304" s="472"/>
      <c r="EY304" s="472"/>
      <c r="EZ304" s="472"/>
      <c r="FA304" s="472"/>
      <c r="FB304" s="472"/>
      <c r="FC304" s="472"/>
      <c r="FD304" s="472"/>
      <c r="FE304" s="472"/>
      <c r="FF304" s="472"/>
      <c r="FG304" s="472"/>
      <c r="FH304" s="472"/>
      <c r="FI304" s="472"/>
      <c r="FJ304" s="472"/>
      <c r="FK304" s="472"/>
      <c r="FL304" s="472"/>
      <c r="FM304" s="472"/>
      <c r="FN304" s="472"/>
      <c r="FO304" s="472"/>
      <c r="FP304" s="472"/>
      <c r="FQ304" s="472"/>
      <c r="FR304" s="472"/>
      <c r="FS304" s="472"/>
      <c r="FT304" s="472"/>
      <c r="FU304" s="472"/>
      <c r="FV304" s="472"/>
      <c r="FW304" s="472"/>
      <c r="FX304" s="472"/>
      <c r="FY304" s="472"/>
      <c r="FZ304" s="472"/>
      <c r="GA304" s="472"/>
      <c r="GB304" s="472"/>
      <c r="GC304" s="472"/>
      <c r="GD304" s="472"/>
      <c r="GE304" s="472"/>
      <c r="GF304" s="472"/>
      <c r="GG304" s="472"/>
      <c r="GH304" s="472"/>
      <c r="GI304" s="472"/>
      <c r="GJ304" s="472"/>
      <c r="GK304" s="472"/>
      <c r="GL304" s="472"/>
      <c r="GM304" s="472"/>
      <c r="GN304" s="472"/>
      <c r="GO304" s="472"/>
      <c r="GP304" s="472"/>
      <c r="GQ304" s="472"/>
      <c r="GR304" s="472"/>
      <c r="GS304" s="472"/>
      <c r="GT304" s="472"/>
      <c r="GU304" s="472"/>
      <c r="GV304" s="472"/>
      <c r="GW304" s="472"/>
      <c r="GX304" s="472"/>
      <c r="GY304" s="472"/>
      <c r="GZ304" s="472"/>
      <c r="HA304" s="472"/>
      <c r="HB304" s="472"/>
      <c r="HC304" s="472"/>
      <c r="HD304" s="472"/>
      <c r="HE304" s="472"/>
      <c r="HF304" s="472"/>
      <c r="HG304" s="472"/>
      <c r="HH304" s="472"/>
      <c r="HI304" s="472"/>
      <c r="HJ304" s="472"/>
      <c r="HK304" s="472"/>
      <c r="HL304" s="472"/>
      <c r="HM304" s="472"/>
      <c r="HN304" s="472"/>
      <c r="HO304" s="472"/>
      <c r="HP304" s="472"/>
      <c r="HQ304" s="472"/>
      <c r="HR304" s="472"/>
      <c r="HS304" s="472"/>
      <c r="HT304" s="472"/>
      <c r="HU304" s="472"/>
      <c r="HV304" s="472"/>
      <c r="HW304" s="472"/>
      <c r="HX304" s="472"/>
      <c r="HY304" s="472"/>
      <c r="HZ304" s="472"/>
      <c r="IA304" s="472"/>
      <c r="IB304" s="472"/>
      <c r="IC304" s="472"/>
      <c r="ID304" s="472"/>
    </row>
    <row r="305" spans="1:238" x14ac:dyDescent="0.3">
      <c r="A305" s="397" t="s">
        <v>1192</v>
      </c>
      <c r="B305" s="611"/>
      <c r="C305" s="611"/>
      <c r="D305" s="611"/>
      <c r="E305" s="291">
        <f t="shared" si="73"/>
        <v>1224</v>
      </c>
      <c r="F305" s="291">
        <f>SUM(F306)</f>
        <v>0</v>
      </c>
      <c r="G305" s="291">
        <f t="shared" ref="G305:M305" si="86">SUM(G306)</f>
        <v>0</v>
      </c>
      <c r="H305" s="291">
        <f t="shared" si="86"/>
        <v>1224</v>
      </c>
      <c r="I305" s="291">
        <f t="shared" si="86"/>
        <v>0</v>
      </c>
      <c r="J305" s="291">
        <f t="shared" si="86"/>
        <v>0</v>
      </c>
      <c r="K305" s="291">
        <f t="shared" si="86"/>
        <v>0</v>
      </c>
      <c r="L305" s="291">
        <f t="shared" si="86"/>
        <v>0</v>
      </c>
      <c r="M305" s="291">
        <f t="shared" si="86"/>
        <v>0</v>
      </c>
      <c r="N305" s="472"/>
      <c r="O305" s="472"/>
      <c r="P305" s="472"/>
      <c r="Q305" s="472"/>
      <c r="R305" s="472"/>
      <c r="S305" s="472"/>
      <c r="T305" s="472"/>
      <c r="U305" s="472"/>
      <c r="V305" s="472"/>
      <c r="W305" s="472"/>
      <c r="X305" s="472"/>
      <c r="Y305" s="472"/>
      <c r="Z305" s="472"/>
      <c r="AA305" s="472"/>
      <c r="AB305" s="472"/>
      <c r="AC305" s="472"/>
      <c r="AD305" s="472"/>
      <c r="AE305" s="472"/>
      <c r="AF305" s="472"/>
      <c r="AG305" s="472"/>
      <c r="AH305" s="472"/>
      <c r="AI305" s="472"/>
      <c r="AJ305" s="472"/>
      <c r="AK305" s="472"/>
      <c r="AL305" s="472"/>
      <c r="AM305" s="472"/>
      <c r="AN305" s="472"/>
      <c r="AO305" s="472"/>
      <c r="AP305" s="472"/>
      <c r="AQ305" s="472"/>
      <c r="AR305" s="472"/>
      <c r="AS305" s="472"/>
      <c r="AT305" s="472"/>
      <c r="AU305" s="472"/>
      <c r="AV305" s="472"/>
      <c r="AW305" s="472"/>
      <c r="AX305" s="472"/>
      <c r="AY305" s="472"/>
      <c r="AZ305" s="472"/>
      <c r="BA305" s="472"/>
      <c r="BB305" s="472"/>
      <c r="BC305" s="472"/>
      <c r="BD305" s="472"/>
      <c r="BE305" s="472"/>
      <c r="BF305" s="472"/>
      <c r="BG305" s="472"/>
      <c r="BH305" s="472"/>
      <c r="BI305" s="472"/>
      <c r="BJ305" s="472"/>
      <c r="BK305" s="472"/>
      <c r="BL305" s="472"/>
      <c r="BM305" s="472"/>
      <c r="BN305" s="472"/>
      <c r="BO305" s="472"/>
      <c r="BP305" s="472"/>
      <c r="BQ305" s="472"/>
      <c r="BR305" s="472"/>
      <c r="BS305" s="472"/>
      <c r="BT305" s="472"/>
      <c r="BU305" s="472"/>
      <c r="BV305" s="472"/>
      <c r="BW305" s="472"/>
      <c r="BX305" s="472"/>
      <c r="BY305" s="472"/>
      <c r="BZ305" s="472"/>
      <c r="CA305" s="472"/>
      <c r="CB305" s="472"/>
      <c r="CC305" s="472"/>
      <c r="CD305" s="472"/>
      <c r="CE305" s="472"/>
      <c r="CF305" s="472"/>
      <c r="CG305" s="472"/>
      <c r="CH305" s="472"/>
      <c r="CI305" s="472"/>
      <c r="CJ305" s="472"/>
      <c r="CK305" s="472"/>
      <c r="CL305" s="472"/>
      <c r="CM305" s="472"/>
      <c r="CN305" s="472"/>
      <c r="CO305" s="472"/>
      <c r="CP305" s="472"/>
      <c r="CQ305" s="472"/>
      <c r="CR305" s="472"/>
      <c r="CS305" s="472"/>
      <c r="CT305" s="472"/>
      <c r="CU305" s="472"/>
      <c r="CV305" s="472"/>
      <c r="CW305" s="472"/>
      <c r="CX305" s="472"/>
      <c r="CY305" s="472"/>
      <c r="CZ305" s="472"/>
      <c r="DA305" s="472"/>
      <c r="DB305" s="472"/>
      <c r="DC305" s="472"/>
      <c r="DD305" s="472"/>
      <c r="DE305" s="472"/>
      <c r="DF305" s="472"/>
      <c r="DG305" s="472"/>
      <c r="DH305" s="472"/>
      <c r="DI305" s="472"/>
      <c r="DJ305" s="472"/>
      <c r="DK305" s="472"/>
      <c r="DL305" s="472"/>
      <c r="DM305" s="472"/>
      <c r="DN305" s="472"/>
      <c r="DO305" s="472"/>
      <c r="DP305" s="472"/>
      <c r="DQ305" s="472"/>
      <c r="DR305" s="472"/>
      <c r="DS305" s="472"/>
      <c r="DT305" s="472"/>
      <c r="DU305" s="472"/>
      <c r="DV305" s="472"/>
      <c r="DW305" s="472"/>
      <c r="DX305" s="472"/>
      <c r="DY305" s="472"/>
      <c r="DZ305" s="472"/>
      <c r="EA305" s="472"/>
      <c r="EB305" s="472"/>
      <c r="EC305" s="472"/>
      <c r="ED305" s="472"/>
      <c r="EE305" s="472"/>
      <c r="EF305" s="472"/>
      <c r="EG305" s="472"/>
      <c r="EH305" s="472"/>
      <c r="EI305" s="472"/>
      <c r="EJ305" s="472"/>
      <c r="EK305" s="472"/>
      <c r="EL305" s="472"/>
      <c r="EM305" s="472"/>
      <c r="EN305" s="472"/>
      <c r="EO305" s="472"/>
      <c r="EP305" s="472"/>
      <c r="EQ305" s="472"/>
      <c r="ER305" s="472"/>
      <c r="ES305" s="472"/>
      <c r="ET305" s="472"/>
      <c r="EU305" s="472"/>
      <c r="EV305" s="472"/>
      <c r="EW305" s="472"/>
      <c r="EX305" s="472"/>
      <c r="EY305" s="472"/>
      <c r="EZ305" s="472"/>
      <c r="FA305" s="472"/>
      <c r="FB305" s="472"/>
      <c r="FC305" s="472"/>
      <c r="FD305" s="472"/>
      <c r="FE305" s="472"/>
      <c r="FF305" s="472"/>
      <c r="FG305" s="472"/>
      <c r="FH305" s="472"/>
      <c r="FI305" s="472"/>
      <c r="FJ305" s="472"/>
      <c r="FK305" s="472"/>
      <c r="FL305" s="472"/>
      <c r="FM305" s="472"/>
      <c r="FN305" s="472"/>
      <c r="FO305" s="472"/>
      <c r="FP305" s="472"/>
      <c r="FQ305" s="472"/>
      <c r="FR305" s="472"/>
      <c r="FS305" s="472"/>
      <c r="FT305" s="472"/>
      <c r="FU305" s="472"/>
      <c r="FV305" s="472"/>
      <c r="FW305" s="472"/>
      <c r="FX305" s="472"/>
      <c r="FY305" s="472"/>
      <c r="FZ305" s="472"/>
      <c r="GA305" s="472"/>
      <c r="GB305" s="472"/>
      <c r="GC305" s="472"/>
      <c r="GD305" s="472"/>
      <c r="GE305" s="472"/>
      <c r="GF305" s="472"/>
      <c r="GG305" s="472"/>
      <c r="GH305" s="472"/>
      <c r="GI305" s="472"/>
      <c r="GJ305" s="472"/>
      <c r="GK305" s="472"/>
      <c r="GL305" s="472"/>
      <c r="GM305" s="472"/>
      <c r="GN305" s="472"/>
      <c r="GO305" s="472"/>
      <c r="GP305" s="472"/>
      <c r="GQ305" s="472"/>
      <c r="GR305" s="472"/>
      <c r="GS305" s="472"/>
      <c r="GT305" s="472"/>
      <c r="GU305" s="472"/>
      <c r="GV305" s="472"/>
      <c r="GW305" s="472"/>
      <c r="GX305" s="472"/>
      <c r="GY305" s="472"/>
      <c r="GZ305" s="472"/>
      <c r="HA305" s="472"/>
      <c r="HB305" s="472"/>
      <c r="HC305" s="472"/>
      <c r="HD305" s="472"/>
      <c r="HE305" s="472"/>
      <c r="HF305" s="472"/>
      <c r="HG305" s="472"/>
      <c r="HH305" s="472"/>
      <c r="HI305" s="472"/>
      <c r="HJ305" s="472"/>
      <c r="HK305" s="472"/>
      <c r="HL305" s="472"/>
      <c r="HM305" s="472"/>
      <c r="HN305" s="472"/>
      <c r="HO305" s="472"/>
      <c r="HP305" s="472"/>
      <c r="HQ305" s="472"/>
      <c r="HR305" s="472"/>
      <c r="HS305" s="472"/>
      <c r="HT305" s="472"/>
      <c r="HU305" s="472"/>
      <c r="HV305" s="472"/>
      <c r="HW305" s="472"/>
      <c r="HX305" s="472"/>
      <c r="HY305" s="472"/>
      <c r="HZ305" s="472"/>
      <c r="IA305" s="472"/>
      <c r="IB305" s="472"/>
      <c r="IC305" s="472"/>
      <c r="ID305" s="472"/>
    </row>
    <row r="306" spans="1:238" ht="31.2" x14ac:dyDescent="0.3">
      <c r="A306" s="397" t="s">
        <v>1242</v>
      </c>
      <c r="B306" s="611"/>
      <c r="C306" s="611"/>
      <c r="D306" s="611"/>
      <c r="E306" s="291">
        <f t="shared" si="73"/>
        <v>1224</v>
      </c>
      <c r="F306" s="291">
        <f t="shared" ref="F306:M306" si="87">SUM(F307:F308)</f>
        <v>0</v>
      </c>
      <c r="G306" s="291">
        <f t="shared" si="87"/>
        <v>0</v>
      </c>
      <c r="H306" s="291">
        <f t="shared" si="87"/>
        <v>1224</v>
      </c>
      <c r="I306" s="291">
        <f t="shared" si="87"/>
        <v>0</v>
      </c>
      <c r="J306" s="291">
        <f t="shared" si="87"/>
        <v>0</v>
      </c>
      <c r="K306" s="291">
        <f t="shared" si="87"/>
        <v>0</v>
      </c>
      <c r="L306" s="291">
        <f t="shared" si="87"/>
        <v>0</v>
      </c>
      <c r="M306" s="291">
        <f t="shared" si="87"/>
        <v>0</v>
      </c>
      <c r="N306" s="472"/>
      <c r="O306" s="472"/>
      <c r="P306" s="472"/>
      <c r="Q306" s="472"/>
      <c r="R306" s="472"/>
      <c r="S306" s="472"/>
      <c r="T306" s="472"/>
      <c r="U306" s="472"/>
      <c r="V306" s="472"/>
      <c r="W306" s="472"/>
      <c r="X306" s="472"/>
      <c r="Y306" s="472"/>
      <c r="Z306" s="472"/>
      <c r="AA306" s="472"/>
      <c r="AB306" s="472"/>
      <c r="AC306" s="472"/>
      <c r="AD306" s="472"/>
      <c r="AE306" s="472"/>
      <c r="AF306" s="472"/>
      <c r="AG306" s="472"/>
      <c r="AH306" s="472"/>
      <c r="AI306" s="472"/>
      <c r="AJ306" s="472"/>
      <c r="AK306" s="472"/>
      <c r="AL306" s="472"/>
      <c r="AM306" s="472"/>
      <c r="AN306" s="472"/>
      <c r="AO306" s="472"/>
      <c r="AP306" s="472"/>
      <c r="AQ306" s="472"/>
      <c r="AR306" s="472"/>
      <c r="AS306" s="472"/>
      <c r="AT306" s="472"/>
      <c r="AU306" s="472"/>
      <c r="AV306" s="472"/>
      <c r="AW306" s="472"/>
      <c r="AX306" s="472"/>
      <c r="AY306" s="472"/>
      <c r="AZ306" s="472"/>
      <c r="BA306" s="472"/>
      <c r="BB306" s="472"/>
      <c r="BC306" s="472"/>
      <c r="BD306" s="472"/>
      <c r="BE306" s="472"/>
      <c r="BF306" s="472"/>
      <c r="BG306" s="472"/>
      <c r="BH306" s="472"/>
      <c r="BI306" s="472"/>
      <c r="BJ306" s="472"/>
      <c r="BK306" s="472"/>
      <c r="BL306" s="472"/>
      <c r="BM306" s="472"/>
      <c r="BN306" s="472"/>
      <c r="BO306" s="472"/>
      <c r="BP306" s="472"/>
      <c r="BQ306" s="472"/>
      <c r="BR306" s="472"/>
      <c r="BS306" s="472"/>
      <c r="BT306" s="472"/>
      <c r="BU306" s="472"/>
      <c r="BV306" s="472"/>
      <c r="BW306" s="472"/>
      <c r="BX306" s="472"/>
      <c r="BY306" s="472"/>
      <c r="BZ306" s="472"/>
      <c r="CA306" s="472"/>
      <c r="CB306" s="472"/>
      <c r="CC306" s="472"/>
      <c r="CD306" s="472"/>
      <c r="CE306" s="472"/>
      <c r="CF306" s="472"/>
      <c r="CG306" s="472"/>
      <c r="CH306" s="472"/>
      <c r="CI306" s="472"/>
      <c r="CJ306" s="472"/>
      <c r="CK306" s="472"/>
      <c r="CL306" s="472"/>
      <c r="CM306" s="472"/>
      <c r="CN306" s="472"/>
      <c r="CO306" s="472"/>
      <c r="CP306" s="472"/>
      <c r="CQ306" s="472"/>
      <c r="CR306" s="472"/>
      <c r="CS306" s="472"/>
      <c r="CT306" s="472"/>
      <c r="CU306" s="472"/>
      <c r="CV306" s="472"/>
      <c r="CW306" s="472"/>
      <c r="CX306" s="472"/>
      <c r="CY306" s="472"/>
      <c r="CZ306" s="472"/>
      <c r="DA306" s="472"/>
      <c r="DB306" s="472"/>
      <c r="DC306" s="472"/>
      <c r="DD306" s="472"/>
      <c r="DE306" s="472"/>
      <c r="DF306" s="472"/>
      <c r="DG306" s="472"/>
      <c r="DH306" s="472"/>
      <c r="DI306" s="472"/>
      <c r="DJ306" s="472"/>
      <c r="DK306" s="472"/>
      <c r="DL306" s="472"/>
      <c r="DM306" s="472"/>
      <c r="DN306" s="472"/>
      <c r="DO306" s="472"/>
      <c r="DP306" s="472"/>
      <c r="DQ306" s="472"/>
      <c r="DR306" s="472"/>
      <c r="DS306" s="472"/>
      <c r="DT306" s="472"/>
      <c r="DU306" s="472"/>
      <c r="DV306" s="472"/>
      <c r="DW306" s="472"/>
      <c r="DX306" s="472"/>
      <c r="DY306" s="472"/>
      <c r="DZ306" s="472"/>
      <c r="EA306" s="472"/>
      <c r="EB306" s="472"/>
      <c r="EC306" s="472"/>
      <c r="ED306" s="472"/>
      <c r="EE306" s="472"/>
      <c r="EF306" s="472"/>
      <c r="EG306" s="472"/>
      <c r="EH306" s="472"/>
      <c r="EI306" s="472"/>
      <c r="EJ306" s="472"/>
      <c r="EK306" s="472"/>
      <c r="EL306" s="472"/>
      <c r="EM306" s="472"/>
      <c r="EN306" s="472"/>
      <c r="EO306" s="472"/>
      <c r="EP306" s="472"/>
      <c r="EQ306" s="472"/>
      <c r="ER306" s="472"/>
      <c r="ES306" s="472"/>
      <c r="ET306" s="472"/>
      <c r="EU306" s="472"/>
      <c r="EV306" s="472"/>
      <c r="EW306" s="472"/>
      <c r="EX306" s="472"/>
      <c r="EY306" s="472"/>
      <c r="EZ306" s="472"/>
      <c r="FA306" s="472"/>
      <c r="FB306" s="472"/>
      <c r="FC306" s="472"/>
      <c r="FD306" s="472"/>
      <c r="FE306" s="472"/>
      <c r="FF306" s="472"/>
      <c r="FG306" s="472"/>
      <c r="FH306" s="472"/>
      <c r="FI306" s="472"/>
      <c r="FJ306" s="472"/>
      <c r="FK306" s="472"/>
      <c r="FL306" s="472"/>
      <c r="FM306" s="472"/>
      <c r="FN306" s="472"/>
      <c r="FO306" s="472"/>
      <c r="FP306" s="472"/>
      <c r="FQ306" s="472"/>
      <c r="FR306" s="472"/>
      <c r="FS306" s="472"/>
      <c r="FT306" s="472"/>
      <c r="FU306" s="472"/>
      <c r="FV306" s="472"/>
      <c r="FW306" s="472"/>
      <c r="FX306" s="472"/>
      <c r="FY306" s="472"/>
      <c r="FZ306" s="472"/>
      <c r="GA306" s="472"/>
      <c r="GB306" s="472"/>
      <c r="GC306" s="472"/>
      <c r="GD306" s="472"/>
      <c r="GE306" s="472"/>
      <c r="GF306" s="472"/>
      <c r="GG306" s="472"/>
      <c r="GH306" s="472"/>
      <c r="GI306" s="472"/>
      <c r="GJ306" s="472"/>
      <c r="GK306" s="472"/>
      <c r="GL306" s="472"/>
      <c r="GM306" s="472"/>
      <c r="GN306" s="472"/>
      <c r="GO306" s="472"/>
      <c r="GP306" s="472"/>
      <c r="GQ306" s="472"/>
      <c r="GR306" s="472"/>
      <c r="GS306" s="472"/>
      <c r="GT306" s="472"/>
      <c r="GU306" s="472"/>
      <c r="GV306" s="472"/>
      <c r="GW306" s="472"/>
      <c r="GX306" s="472"/>
      <c r="GY306" s="472"/>
      <c r="GZ306" s="472"/>
      <c r="HA306" s="472"/>
      <c r="HB306" s="472"/>
      <c r="HC306" s="472"/>
      <c r="HD306" s="472"/>
      <c r="HE306" s="472"/>
      <c r="HF306" s="472"/>
      <c r="HG306" s="472"/>
      <c r="HH306" s="472"/>
      <c r="HI306" s="472"/>
      <c r="HJ306" s="472"/>
      <c r="HK306" s="472"/>
      <c r="HL306" s="472"/>
      <c r="HM306" s="472"/>
      <c r="HN306" s="472"/>
      <c r="HO306" s="472"/>
      <c r="HP306" s="472"/>
      <c r="HQ306" s="472"/>
      <c r="HR306" s="472"/>
      <c r="HS306" s="472"/>
      <c r="HT306" s="472"/>
      <c r="HU306" s="472"/>
      <c r="HV306" s="472"/>
      <c r="HW306" s="472"/>
      <c r="HX306" s="472"/>
      <c r="HY306" s="472"/>
      <c r="HZ306" s="472"/>
      <c r="IA306" s="472"/>
      <c r="IB306" s="472"/>
      <c r="IC306" s="472"/>
      <c r="ID306" s="472"/>
    </row>
    <row r="307" spans="1:238" ht="31.2" x14ac:dyDescent="0.3">
      <c r="A307" s="296" t="s">
        <v>1553</v>
      </c>
      <c r="B307" s="612">
        <v>1</v>
      </c>
      <c r="C307" s="612">
        <v>326</v>
      </c>
      <c r="D307" s="612">
        <v>5301</v>
      </c>
      <c r="E307" s="294">
        <f t="shared" si="73"/>
        <v>924</v>
      </c>
      <c r="F307" s="294">
        <v>0</v>
      </c>
      <c r="G307" s="294">
        <v>0</v>
      </c>
      <c r="H307" s="294">
        <v>924</v>
      </c>
      <c r="I307" s="294"/>
      <c r="J307" s="294">
        <v>0</v>
      </c>
      <c r="K307" s="294">
        <v>0</v>
      </c>
      <c r="L307" s="294">
        <v>0</v>
      </c>
      <c r="M307" s="294">
        <v>0</v>
      </c>
      <c r="N307" s="472"/>
      <c r="O307" s="472"/>
      <c r="P307" s="472"/>
      <c r="Q307" s="472"/>
      <c r="R307" s="472"/>
      <c r="S307" s="472"/>
      <c r="T307" s="472"/>
      <c r="U307" s="472"/>
      <c r="V307" s="472"/>
      <c r="W307" s="472"/>
      <c r="X307" s="472"/>
      <c r="Y307" s="472"/>
      <c r="Z307" s="472"/>
      <c r="AA307" s="472"/>
      <c r="AB307" s="472"/>
      <c r="AC307" s="472"/>
      <c r="AD307" s="472"/>
      <c r="AE307" s="472"/>
      <c r="AF307" s="472"/>
      <c r="AG307" s="472"/>
      <c r="AH307" s="472"/>
      <c r="AI307" s="472"/>
      <c r="AJ307" s="472"/>
      <c r="AK307" s="472"/>
      <c r="AL307" s="472"/>
      <c r="AM307" s="472"/>
      <c r="AN307" s="472"/>
      <c r="AO307" s="472"/>
      <c r="AP307" s="472"/>
      <c r="AQ307" s="472"/>
      <c r="AR307" s="472"/>
      <c r="AS307" s="472"/>
      <c r="AT307" s="472"/>
      <c r="AU307" s="472"/>
      <c r="AV307" s="472"/>
      <c r="AW307" s="472"/>
      <c r="AX307" s="472"/>
      <c r="AY307" s="472"/>
      <c r="AZ307" s="472"/>
      <c r="BA307" s="472"/>
      <c r="BB307" s="472"/>
      <c r="BC307" s="472"/>
      <c r="BD307" s="472"/>
      <c r="BE307" s="472"/>
      <c r="BF307" s="472"/>
      <c r="BG307" s="472"/>
      <c r="BH307" s="472"/>
      <c r="BI307" s="472"/>
      <c r="BJ307" s="472"/>
      <c r="BK307" s="472"/>
      <c r="BL307" s="472"/>
      <c r="BM307" s="472"/>
      <c r="BN307" s="472"/>
      <c r="BO307" s="472"/>
      <c r="BP307" s="472"/>
      <c r="BQ307" s="472"/>
      <c r="BR307" s="472"/>
      <c r="BS307" s="472"/>
      <c r="BT307" s="472"/>
      <c r="BU307" s="472"/>
      <c r="BV307" s="472"/>
      <c r="BW307" s="472"/>
      <c r="BX307" s="472"/>
      <c r="BY307" s="472"/>
      <c r="BZ307" s="472"/>
      <c r="CA307" s="472"/>
      <c r="CB307" s="472"/>
      <c r="CC307" s="472"/>
      <c r="CD307" s="472"/>
      <c r="CE307" s="472"/>
      <c r="CF307" s="472"/>
      <c r="CG307" s="472"/>
      <c r="CH307" s="472"/>
      <c r="CI307" s="472"/>
      <c r="CJ307" s="472"/>
      <c r="CK307" s="472"/>
      <c r="CL307" s="472"/>
      <c r="CM307" s="472"/>
      <c r="CN307" s="472"/>
      <c r="CO307" s="472"/>
      <c r="CP307" s="472"/>
      <c r="CQ307" s="472"/>
      <c r="CR307" s="472"/>
      <c r="CS307" s="472"/>
      <c r="CT307" s="472"/>
      <c r="CU307" s="472"/>
      <c r="CV307" s="472"/>
      <c r="CW307" s="472"/>
      <c r="CX307" s="472"/>
      <c r="CY307" s="472"/>
      <c r="CZ307" s="472"/>
      <c r="DA307" s="472"/>
      <c r="DB307" s="472"/>
      <c r="DC307" s="472"/>
      <c r="DD307" s="472"/>
      <c r="DE307" s="472"/>
      <c r="DF307" s="472"/>
      <c r="DG307" s="472"/>
      <c r="DH307" s="472"/>
      <c r="DI307" s="472"/>
      <c r="DJ307" s="472"/>
      <c r="DK307" s="472"/>
      <c r="DL307" s="472"/>
      <c r="DM307" s="472"/>
      <c r="DN307" s="472"/>
      <c r="DO307" s="472"/>
      <c r="DP307" s="472"/>
      <c r="DQ307" s="472"/>
      <c r="DR307" s="472"/>
      <c r="DS307" s="472"/>
      <c r="DT307" s="472"/>
      <c r="DU307" s="472"/>
      <c r="DV307" s="472"/>
      <c r="DW307" s="472"/>
      <c r="DX307" s="472"/>
      <c r="DY307" s="472"/>
      <c r="DZ307" s="472"/>
      <c r="EA307" s="472"/>
      <c r="EB307" s="472"/>
      <c r="EC307" s="472"/>
      <c r="ED307" s="472"/>
      <c r="EE307" s="472"/>
      <c r="EF307" s="472"/>
      <c r="EG307" s="472"/>
      <c r="EH307" s="472"/>
      <c r="EI307" s="472"/>
      <c r="EJ307" s="472"/>
      <c r="EK307" s="472"/>
      <c r="EL307" s="472"/>
      <c r="EM307" s="472"/>
      <c r="EN307" s="472"/>
      <c r="EO307" s="472"/>
      <c r="EP307" s="472"/>
      <c r="EQ307" s="472"/>
      <c r="ER307" s="472"/>
      <c r="ES307" s="472"/>
      <c r="ET307" s="472"/>
      <c r="EU307" s="472"/>
      <c r="EV307" s="472"/>
      <c r="EW307" s="472"/>
      <c r="EX307" s="472"/>
      <c r="EY307" s="472"/>
      <c r="EZ307" s="472"/>
      <c r="FA307" s="472"/>
      <c r="FB307" s="472"/>
      <c r="FC307" s="472"/>
      <c r="FD307" s="472"/>
      <c r="FE307" s="472"/>
      <c r="FF307" s="472"/>
      <c r="FG307" s="472"/>
      <c r="FH307" s="472"/>
      <c r="FI307" s="472"/>
      <c r="FJ307" s="472"/>
      <c r="FK307" s="472"/>
      <c r="FL307" s="472"/>
      <c r="FM307" s="472"/>
      <c r="FN307" s="472"/>
      <c r="FO307" s="472"/>
      <c r="FP307" s="472"/>
      <c r="FQ307" s="472"/>
      <c r="FR307" s="472"/>
      <c r="FS307" s="472"/>
      <c r="FT307" s="472"/>
      <c r="FU307" s="472"/>
      <c r="FV307" s="472"/>
      <c r="FW307" s="472"/>
      <c r="FX307" s="472"/>
      <c r="FY307" s="472"/>
      <c r="FZ307" s="472"/>
      <c r="GA307" s="472"/>
      <c r="GB307" s="472"/>
      <c r="GC307" s="472"/>
      <c r="GD307" s="472"/>
      <c r="GE307" s="472"/>
      <c r="GF307" s="472"/>
      <c r="GG307" s="472"/>
      <c r="GH307" s="472"/>
      <c r="GI307" s="472"/>
      <c r="GJ307" s="472"/>
      <c r="GK307" s="472"/>
      <c r="GL307" s="472"/>
      <c r="GM307" s="472"/>
      <c r="GN307" s="472"/>
      <c r="GO307" s="472"/>
      <c r="GP307" s="472"/>
      <c r="GQ307" s="472"/>
      <c r="GR307" s="472"/>
      <c r="GS307" s="472"/>
      <c r="GT307" s="472"/>
      <c r="GU307" s="472"/>
      <c r="GV307" s="472"/>
      <c r="GW307" s="472"/>
      <c r="GX307" s="472"/>
      <c r="GY307" s="472"/>
      <c r="GZ307" s="472"/>
      <c r="HA307" s="472"/>
      <c r="HB307" s="472"/>
      <c r="HC307" s="472"/>
      <c r="HD307" s="472"/>
      <c r="HE307" s="472"/>
      <c r="HF307" s="472"/>
      <c r="HG307" s="472"/>
      <c r="HH307" s="472"/>
      <c r="HI307" s="472"/>
      <c r="HJ307" s="472"/>
      <c r="HK307" s="472"/>
      <c r="HL307" s="472"/>
      <c r="HM307" s="472"/>
      <c r="HN307" s="472"/>
      <c r="HO307" s="472"/>
      <c r="HP307" s="472"/>
      <c r="HQ307" s="472"/>
      <c r="HR307" s="472"/>
      <c r="HS307" s="472"/>
      <c r="HT307" s="472"/>
      <c r="HU307" s="472"/>
      <c r="HV307" s="472"/>
      <c r="HW307" s="472"/>
      <c r="HX307" s="472"/>
      <c r="HY307" s="472"/>
      <c r="HZ307" s="472"/>
      <c r="IA307" s="472"/>
      <c r="IB307" s="472"/>
      <c r="IC307" s="472"/>
      <c r="ID307" s="472"/>
    </row>
    <row r="308" spans="1:238" ht="43.5" customHeight="1" x14ac:dyDescent="0.3">
      <c r="A308" s="302" t="s">
        <v>1554</v>
      </c>
      <c r="B308" s="616">
        <v>1</v>
      </c>
      <c r="C308" s="616">
        <v>322</v>
      </c>
      <c r="D308" s="616">
        <v>5301</v>
      </c>
      <c r="E308" s="294">
        <f t="shared" si="73"/>
        <v>300</v>
      </c>
      <c r="F308" s="294">
        <v>0</v>
      </c>
      <c r="G308" s="294">
        <v>0</v>
      </c>
      <c r="H308" s="294">
        <v>300</v>
      </c>
      <c r="I308" s="294">
        <v>0</v>
      </c>
      <c r="J308" s="294">
        <v>0</v>
      </c>
      <c r="K308" s="294">
        <v>0</v>
      </c>
      <c r="L308" s="294">
        <v>0</v>
      </c>
      <c r="M308" s="294">
        <v>0</v>
      </c>
      <c r="N308" s="472"/>
      <c r="O308" s="472"/>
      <c r="P308" s="472"/>
      <c r="Q308" s="472"/>
      <c r="R308" s="472"/>
      <c r="S308" s="472"/>
      <c r="T308" s="472"/>
      <c r="U308" s="472"/>
      <c r="V308" s="472"/>
      <c r="W308" s="472"/>
      <c r="X308" s="472"/>
      <c r="Y308" s="472"/>
      <c r="Z308" s="472"/>
      <c r="AA308" s="472"/>
      <c r="AB308" s="472"/>
      <c r="AC308" s="472"/>
      <c r="AD308" s="472"/>
      <c r="AE308" s="472"/>
      <c r="AF308" s="472"/>
      <c r="AG308" s="472"/>
      <c r="AH308" s="472"/>
      <c r="AI308" s="472"/>
      <c r="AJ308" s="472"/>
      <c r="AK308" s="472"/>
      <c r="AL308" s="472"/>
      <c r="AM308" s="472"/>
      <c r="AN308" s="472"/>
      <c r="AO308" s="472"/>
      <c r="AP308" s="472"/>
      <c r="AQ308" s="472"/>
      <c r="AR308" s="472"/>
      <c r="AS308" s="472"/>
      <c r="AT308" s="472"/>
      <c r="AU308" s="472"/>
      <c r="AV308" s="472"/>
      <c r="AW308" s="472"/>
      <c r="AX308" s="472"/>
      <c r="AY308" s="472"/>
      <c r="AZ308" s="472"/>
      <c r="BA308" s="472"/>
      <c r="BB308" s="472"/>
      <c r="BC308" s="472"/>
      <c r="BD308" s="472"/>
      <c r="BE308" s="472"/>
      <c r="BF308" s="472"/>
      <c r="BG308" s="472"/>
      <c r="BH308" s="472"/>
      <c r="BI308" s="472"/>
      <c r="BJ308" s="472"/>
      <c r="BK308" s="472"/>
      <c r="BL308" s="472"/>
      <c r="BM308" s="472"/>
      <c r="BN308" s="472"/>
      <c r="BO308" s="472"/>
      <c r="BP308" s="472"/>
      <c r="BQ308" s="472"/>
      <c r="BR308" s="472"/>
      <c r="BS308" s="472"/>
      <c r="BT308" s="472"/>
      <c r="BU308" s="472"/>
      <c r="BV308" s="472"/>
      <c r="BW308" s="472"/>
      <c r="BX308" s="472"/>
      <c r="BY308" s="472"/>
      <c r="BZ308" s="472"/>
      <c r="CA308" s="472"/>
      <c r="CB308" s="472"/>
      <c r="CC308" s="472"/>
      <c r="CD308" s="472"/>
      <c r="CE308" s="472"/>
      <c r="CF308" s="472"/>
      <c r="CG308" s="472"/>
      <c r="CH308" s="472"/>
      <c r="CI308" s="472"/>
      <c r="CJ308" s="472"/>
      <c r="CK308" s="472"/>
      <c r="CL308" s="472"/>
      <c r="CM308" s="472"/>
      <c r="CN308" s="472"/>
      <c r="CO308" s="472"/>
      <c r="CP308" s="472"/>
      <c r="CQ308" s="472"/>
      <c r="CR308" s="472"/>
      <c r="CS308" s="472"/>
      <c r="CT308" s="472"/>
      <c r="CU308" s="472"/>
      <c r="CV308" s="472"/>
      <c r="CW308" s="472"/>
      <c r="CX308" s="472"/>
      <c r="CY308" s="472"/>
      <c r="CZ308" s="472"/>
      <c r="DA308" s="472"/>
      <c r="DB308" s="472"/>
      <c r="DC308" s="472"/>
      <c r="DD308" s="472"/>
      <c r="DE308" s="472"/>
      <c r="DF308" s="472"/>
      <c r="DG308" s="472"/>
      <c r="DH308" s="472"/>
      <c r="DI308" s="472"/>
      <c r="DJ308" s="472"/>
      <c r="DK308" s="472"/>
      <c r="DL308" s="472"/>
      <c r="DM308" s="472"/>
      <c r="DN308" s="472"/>
      <c r="DO308" s="472"/>
      <c r="DP308" s="472"/>
      <c r="DQ308" s="472"/>
      <c r="DR308" s="472"/>
      <c r="DS308" s="472"/>
      <c r="DT308" s="472"/>
      <c r="DU308" s="472"/>
      <c r="DV308" s="472"/>
      <c r="DW308" s="472"/>
      <c r="DX308" s="472"/>
      <c r="DY308" s="472"/>
      <c r="DZ308" s="472"/>
      <c r="EA308" s="472"/>
      <c r="EB308" s="472"/>
      <c r="EC308" s="472"/>
      <c r="ED308" s="472"/>
      <c r="EE308" s="472"/>
      <c r="EF308" s="472"/>
      <c r="EG308" s="472"/>
      <c r="EH308" s="472"/>
      <c r="EI308" s="472"/>
      <c r="EJ308" s="472"/>
      <c r="EK308" s="472"/>
      <c r="EL308" s="472"/>
      <c r="EM308" s="472"/>
      <c r="EN308" s="472"/>
      <c r="EO308" s="472"/>
      <c r="EP308" s="472"/>
      <c r="EQ308" s="472"/>
      <c r="ER308" s="472"/>
      <c r="ES308" s="472"/>
      <c r="ET308" s="472"/>
      <c r="EU308" s="472"/>
      <c r="EV308" s="472"/>
      <c r="EW308" s="472"/>
      <c r="EX308" s="472"/>
      <c r="EY308" s="472"/>
      <c r="EZ308" s="472"/>
      <c r="FA308" s="472"/>
      <c r="FB308" s="472"/>
      <c r="FC308" s="472"/>
      <c r="FD308" s="472"/>
      <c r="FE308" s="472"/>
      <c r="FF308" s="472"/>
      <c r="FG308" s="472"/>
      <c r="FH308" s="472"/>
      <c r="FI308" s="472"/>
      <c r="FJ308" s="472"/>
      <c r="FK308" s="472"/>
      <c r="FL308" s="472"/>
      <c r="FM308" s="472"/>
      <c r="FN308" s="472"/>
      <c r="FO308" s="472"/>
      <c r="FP308" s="472"/>
      <c r="FQ308" s="472"/>
      <c r="FR308" s="472"/>
      <c r="FS308" s="472"/>
      <c r="FT308" s="472"/>
      <c r="FU308" s="472"/>
      <c r="FV308" s="472"/>
      <c r="FW308" s="472"/>
      <c r="FX308" s="472"/>
      <c r="FY308" s="472"/>
      <c r="FZ308" s="472"/>
      <c r="GA308" s="472"/>
      <c r="GB308" s="472"/>
      <c r="GC308" s="472"/>
      <c r="GD308" s="472"/>
      <c r="GE308" s="472"/>
      <c r="GF308" s="472"/>
      <c r="GG308" s="472"/>
      <c r="GH308" s="472"/>
      <c r="GI308" s="472"/>
      <c r="GJ308" s="472"/>
      <c r="GK308" s="472"/>
      <c r="GL308" s="472"/>
      <c r="GM308" s="472"/>
      <c r="GN308" s="472"/>
      <c r="GO308" s="472"/>
      <c r="GP308" s="472"/>
      <c r="GQ308" s="472"/>
      <c r="GR308" s="472"/>
      <c r="GS308" s="472"/>
      <c r="GT308" s="472"/>
      <c r="GU308" s="472"/>
      <c r="GV308" s="472"/>
      <c r="GW308" s="472"/>
      <c r="GX308" s="472"/>
      <c r="GY308" s="472"/>
      <c r="GZ308" s="472"/>
      <c r="HA308" s="472"/>
      <c r="HB308" s="472"/>
      <c r="HC308" s="472"/>
      <c r="HD308" s="472"/>
      <c r="HE308" s="472"/>
      <c r="HF308" s="472"/>
      <c r="HG308" s="472"/>
      <c r="HH308" s="472"/>
      <c r="HI308" s="472"/>
      <c r="HJ308" s="472"/>
      <c r="HK308" s="472"/>
      <c r="HL308" s="472"/>
      <c r="HM308" s="472"/>
      <c r="HN308" s="472"/>
      <c r="HO308" s="472"/>
      <c r="HP308" s="472"/>
      <c r="HQ308" s="472"/>
      <c r="HR308" s="472"/>
      <c r="HS308" s="472"/>
      <c r="HT308" s="472"/>
      <c r="HU308" s="472"/>
      <c r="HV308" s="472"/>
      <c r="HW308" s="472"/>
      <c r="HX308" s="472"/>
      <c r="HY308" s="472"/>
      <c r="HZ308" s="472"/>
      <c r="IA308" s="472"/>
      <c r="IB308" s="472"/>
      <c r="IC308" s="472"/>
      <c r="ID308" s="472"/>
    </row>
    <row r="309" spans="1:238" ht="31.2" x14ac:dyDescent="0.3">
      <c r="A309" s="397" t="s">
        <v>1206</v>
      </c>
      <c r="B309" s="611"/>
      <c r="C309" s="611"/>
      <c r="D309" s="611"/>
      <c r="E309" s="291">
        <f t="shared" si="73"/>
        <v>18970</v>
      </c>
      <c r="F309" s="291">
        <f>SUM(F310,F315)</f>
        <v>0</v>
      </c>
      <c r="G309" s="291">
        <f t="shared" ref="G309:M309" si="88">SUM(G310,G315)</f>
        <v>0</v>
      </c>
      <c r="H309" s="291">
        <f t="shared" si="88"/>
        <v>17640</v>
      </c>
      <c r="I309" s="291">
        <f t="shared" si="88"/>
        <v>0</v>
      </c>
      <c r="J309" s="291">
        <f t="shared" si="88"/>
        <v>1330</v>
      </c>
      <c r="K309" s="291">
        <f t="shared" si="88"/>
        <v>0</v>
      </c>
      <c r="L309" s="291">
        <f t="shared" si="88"/>
        <v>0</v>
      </c>
      <c r="M309" s="291">
        <f t="shared" si="88"/>
        <v>0</v>
      </c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472"/>
      <c r="FQ309" s="472"/>
      <c r="FR309" s="472"/>
      <c r="FS309" s="472"/>
      <c r="FT309" s="472"/>
      <c r="FU309" s="472"/>
      <c r="FV309" s="472"/>
      <c r="FW309" s="472"/>
      <c r="FX309" s="472"/>
      <c r="FY309" s="472"/>
      <c r="FZ309" s="472"/>
      <c r="GA309" s="472"/>
      <c r="GB309" s="472"/>
      <c r="GC309" s="472"/>
      <c r="GD309" s="472"/>
      <c r="GE309" s="472"/>
      <c r="GF309" s="472"/>
      <c r="GG309" s="472"/>
      <c r="GH309" s="472"/>
      <c r="GI309" s="472"/>
      <c r="GJ309" s="472"/>
      <c r="GK309" s="472"/>
      <c r="GL309" s="472"/>
      <c r="GM309" s="472"/>
      <c r="GN309" s="472"/>
      <c r="GO309" s="472"/>
      <c r="GP309" s="472"/>
      <c r="GQ309" s="472"/>
      <c r="GR309" s="472"/>
      <c r="GS309" s="472"/>
      <c r="GT309" s="472"/>
      <c r="GU309" s="472"/>
      <c r="GV309" s="472"/>
      <c r="GW309" s="472"/>
      <c r="GX309" s="472"/>
      <c r="GY309" s="472"/>
      <c r="GZ309" s="472"/>
      <c r="HA309" s="472"/>
      <c r="HB309" s="472"/>
      <c r="HC309" s="472"/>
      <c r="HD309" s="472"/>
      <c r="HE309" s="472"/>
      <c r="HF309" s="472"/>
      <c r="HG309" s="472"/>
      <c r="HH309" s="472"/>
      <c r="HI309" s="472"/>
      <c r="HJ309" s="472"/>
      <c r="HK309" s="472"/>
      <c r="HL309" s="472"/>
      <c r="HM309" s="472"/>
      <c r="HN309" s="472"/>
      <c r="HO309" s="472"/>
      <c r="HP309" s="472"/>
      <c r="HQ309" s="472"/>
      <c r="HR309" s="472"/>
      <c r="HS309" s="472"/>
      <c r="HT309" s="472"/>
      <c r="HU309" s="472"/>
      <c r="HV309" s="472"/>
      <c r="HW309" s="472"/>
      <c r="HX309" s="472"/>
      <c r="HY309" s="472"/>
      <c r="HZ309" s="472"/>
      <c r="IA309" s="472"/>
      <c r="IB309" s="472"/>
      <c r="IC309" s="472"/>
      <c r="ID309" s="472"/>
    </row>
    <row r="310" spans="1:238" ht="31.2" x14ac:dyDescent="0.3">
      <c r="A310" s="397" t="s">
        <v>1242</v>
      </c>
      <c r="B310" s="611"/>
      <c r="C310" s="611"/>
      <c r="D310" s="611"/>
      <c r="E310" s="291">
        <f t="shared" si="73"/>
        <v>4570</v>
      </c>
      <c r="F310" s="291">
        <f>SUM(F311:F314)</f>
        <v>0</v>
      </c>
      <c r="G310" s="291">
        <f t="shared" ref="G310:M310" si="89">SUM(G311:G314)</f>
        <v>0</v>
      </c>
      <c r="H310" s="291">
        <f t="shared" si="89"/>
        <v>3240</v>
      </c>
      <c r="I310" s="291">
        <f t="shared" si="89"/>
        <v>0</v>
      </c>
      <c r="J310" s="291">
        <f t="shared" si="89"/>
        <v>1330</v>
      </c>
      <c r="K310" s="291">
        <f t="shared" si="89"/>
        <v>0</v>
      </c>
      <c r="L310" s="291">
        <f t="shared" si="89"/>
        <v>0</v>
      </c>
      <c r="M310" s="291">
        <f t="shared" si="89"/>
        <v>0</v>
      </c>
      <c r="N310" s="472"/>
      <c r="O310" s="472"/>
      <c r="P310" s="472"/>
      <c r="Q310" s="472"/>
      <c r="R310" s="472"/>
      <c r="S310" s="472"/>
      <c r="T310" s="472"/>
      <c r="U310" s="472"/>
      <c r="V310" s="472"/>
      <c r="W310" s="472"/>
      <c r="X310" s="472"/>
      <c r="Y310" s="472"/>
      <c r="Z310" s="472"/>
      <c r="AA310" s="472"/>
      <c r="AB310" s="472"/>
      <c r="AC310" s="472"/>
      <c r="AD310" s="472"/>
      <c r="AE310" s="472"/>
      <c r="AF310" s="472"/>
      <c r="AG310" s="472"/>
      <c r="AH310" s="472"/>
      <c r="AI310" s="472"/>
      <c r="AJ310" s="472"/>
      <c r="AK310" s="472"/>
      <c r="AL310" s="472"/>
      <c r="AM310" s="472"/>
      <c r="AN310" s="472"/>
      <c r="AO310" s="472"/>
      <c r="AP310" s="472"/>
      <c r="AQ310" s="472"/>
      <c r="AR310" s="472"/>
      <c r="AS310" s="472"/>
      <c r="AT310" s="472"/>
      <c r="AU310" s="472"/>
      <c r="AV310" s="472"/>
      <c r="AW310" s="472"/>
      <c r="AX310" s="472"/>
      <c r="AY310" s="472"/>
      <c r="AZ310" s="472"/>
      <c r="BA310" s="472"/>
      <c r="BB310" s="472"/>
      <c r="BC310" s="472"/>
      <c r="BD310" s="472"/>
      <c r="BE310" s="472"/>
      <c r="BF310" s="472"/>
      <c r="BG310" s="472"/>
      <c r="BH310" s="472"/>
      <c r="BI310" s="472"/>
      <c r="BJ310" s="472"/>
      <c r="BK310" s="472"/>
      <c r="BL310" s="472"/>
      <c r="BM310" s="472"/>
      <c r="BN310" s="472"/>
      <c r="BO310" s="472"/>
      <c r="BP310" s="472"/>
      <c r="BQ310" s="472"/>
      <c r="BR310" s="472"/>
      <c r="BS310" s="472"/>
      <c r="BT310" s="472"/>
      <c r="BU310" s="472"/>
      <c r="BV310" s="472"/>
      <c r="BW310" s="472"/>
      <c r="BX310" s="472"/>
      <c r="BY310" s="472"/>
      <c r="BZ310" s="472"/>
      <c r="CA310" s="472"/>
      <c r="CB310" s="472"/>
      <c r="CC310" s="472"/>
      <c r="CD310" s="472"/>
      <c r="CE310" s="472"/>
      <c r="CF310" s="472"/>
      <c r="CG310" s="472"/>
      <c r="CH310" s="472"/>
      <c r="CI310" s="472"/>
      <c r="CJ310" s="472"/>
      <c r="CK310" s="472"/>
      <c r="CL310" s="472"/>
      <c r="CM310" s="472"/>
      <c r="CN310" s="472"/>
      <c r="CO310" s="472"/>
      <c r="CP310" s="472"/>
      <c r="CQ310" s="472"/>
      <c r="CR310" s="472"/>
      <c r="CS310" s="472"/>
      <c r="CT310" s="472"/>
      <c r="CU310" s="472"/>
      <c r="CV310" s="472"/>
      <c r="CW310" s="472"/>
      <c r="CX310" s="472"/>
      <c r="CY310" s="472"/>
      <c r="CZ310" s="472"/>
      <c r="DA310" s="472"/>
      <c r="DB310" s="472"/>
      <c r="DC310" s="472"/>
      <c r="DD310" s="472"/>
      <c r="DE310" s="472"/>
      <c r="DF310" s="472"/>
      <c r="DG310" s="472"/>
      <c r="DH310" s="472"/>
      <c r="DI310" s="472"/>
      <c r="DJ310" s="472"/>
      <c r="DK310" s="472"/>
      <c r="DL310" s="472"/>
      <c r="DM310" s="472"/>
      <c r="DN310" s="472"/>
      <c r="DO310" s="472"/>
      <c r="DP310" s="472"/>
      <c r="DQ310" s="472"/>
      <c r="DR310" s="472"/>
      <c r="DS310" s="472"/>
      <c r="DT310" s="472"/>
      <c r="DU310" s="472"/>
      <c r="DV310" s="472"/>
      <c r="DW310" s="472"/>
      <c r="DX310" s="472"/>
      <c r="DY310" s="472"/>
      <c r="DZ310" s="472"/>
      <c r="EA310" s="472"/>
      <c r="EB310" s="472"/>
      <c r="EC310" s="472"/>
      <c r="ED310" s="472"/>
      <c r="EE310" s="472"/>
      <c r="EF310" s="472"/>
      <c r="EG310" s="472"/>
      <c r="EH310" s="472"/>
      <c r="EI310" s="472"/>
      <c r="EJ310" s="472"/>
      <c r="EK310" s="472"/>
      <c r="EL310" s="472"/>
      <c r="EM310" s="472"/>
      <c r="EN310" s="472"/>
      <c r="EO310" s="472"/>
      <c r="EP310" s="472"/>
      <c r="EQ310" s="472"/>
      <c r="ER310" s="472"/>
      <c r="ES310" s="472"/>
      <c r="ET310" s="472"/>
      <c r="EU310" s="472"/>
      <c r="EV310" s="472"/>
      <c r="EW310" s="472"/>
      <c r="EX310" s="472"/>
      <c r="EY310" s="472"/>
      <c r="EZ310" s="472"/>
      <c r="FA310" s="472"/>
      <c r="FB310" s="472"/>
      <c r="FC310" s="472"/>
      <c r="FD310" s="472"/>
      <c r="FE310" s="472"/>
      <c r="FF310" s="472"/>
      <c r="FG310" s="472"/>
      <c r="FH310" s="472"/>
      <c r="FI310" s="472"/>
      <c r="FJ310" s="472"/>
      <c r="FK310" s="472"/>
      <c r="FL310" s="472"/>
      <c r="FM310" s="472"/>
      <c r="FN310" s="472"/>
      <c r="FO310" s="472"/>
      <c r="FP310" s="472"/>
      <c r="FQ310" s="472"/>
      <c r="FR310" s="472"/>
      <c r="FS310" s="472"/>
      <c r="FT310" s="472"/>
      <c r="FU310" s="472"/>
      <c r="FV310" s="472"/>
      <c r="FW310" s="472"/>
      <c r="FX310" s="472"/>
      <c r="FY310" s="472"/>
      <c r="FZ310" s="472"/>
      <c r="GA310" s="472"/>
      <c r="GB310" s="472"/>
      <c r="GC310" s="472"/>
      <c r="GD310" s="472"/>
      <c r="GE310" s="472"/>
      <c r="GF310" s="472"/>
      <c r="GG310" s="472"/>
      <c r="GH310" s="472"/>
      <c r="GI310" s="472"/>
      <c r="GJ310" s="472"/>
      <c r="GK310" s="472"/>
      <c r="GL310" s="472"/>
      <c r="GM310" s="472"/>
      <c r="GN310" s="472"/>
      <c r="GO310" s="472"/>
      <c r="GP310" s="472"/>
      <c r="GQ310" s="472"/>
      <c r="GR310" s="472"/>
      <c r="GS310" s="472"/>
      <c r="GT310" s="472"/>
      <c r="GU310" s="472"/>
      <c r="GV310" s="472"/>
      <c r="GW310" s="472"/>
      <c r="GX310" s="472"/>
      <c r="GY310" s="472"/>
      <c r="GZ310" s="472"/>
      <c r="HA310" s="472"/>
      <c r="HB310" s="472"/>
      <c r="HC310" s="472"/>
      <c r="HD310" s="472"/>
      <c r="HE310" s="472"/>
      <c r="HF310" s="472"/>
      <c r="HG310" s="472"/>
      <c r="HH310" s="472"/>
      <c r="HI310" s="472"/>
      <c r="HJ310" s="472"/>
      <c r="HK310" s="472"/>
      <c r="HL310" s="472"/>
      <c r="HM310" s="472"/>
      <c r="HN310" s="472"/>
      <c r="HO310" s="472"/>
      <c r="HP310" s="472"/>
      <c r="HQ310" s="472"/>
      <c r="HR310" s="472"/>
      <c r="HS310" s="472"/>
      <c r="HT310" s="472"/>
      <c r="HU310" s="472"/>
      <c r="HV310" s="472"/>
      <c r="HW310" s="472"/>
      <c r="HX310" s="472"/>
      <c r="HY310" s="472"/>
      <c r="HZ310" s="472"/>
      <c r="IA310" s="472"/>
      <c r="IB310" s="472"/>
      <c r="IC310" s="472"/>
      <c r="ID310" s="472"/>
    </row>
    <row r="311" spans="1:238" x14ac:dyDescent="0.3">
      <c r="A311" s="302" t="s">
        <v>1555</v>
      </c>
      <c r="B311" s="616">
        <v>1</v>
      </c>
      <c r="C311" s="616">
        <v>751</v>
      </c>
      <c r="D311" s="616">
        <v>5301</v>
      </c>
      <c r="E311" s="294">
        <f t="shared" si="73"/>
        <v>1500</v>
      </c>
      <c r="F311" s="294">
        <v>0</v>
      </c>
      <c r="G311" s="294">
        <v>0</v>
      </c>
      <c r="H311" s="294">
        <v>1500</v>
      </c>
      <c r="I311" s="294">
        <v>0</v>
      </c>
      <c r="J311" s="294">
        <v>0</v>
      </c>
      <c r="K311" s="294">
        <v>0</v>
      </c>
      <c r="L311" s="294">
        <v>0</v>
      </c>
      <c r="M311" s="294">
        <v>0</v>
      </c>
      <c r="N311" s="472"/>
      <c r="O311" s="472"/>
      <c r="P311" s="472"/>
      <c r="Q311" s="472"/>
      <c r="R311" s="472"/>
      <c r="S311" s="472"/>
      <c r="T311" s="472"/>
      <c r="U311" s="472"/>
      <c r="V311" s="472"/>
      <c r="W311" s="472"/>
      <c r="X311" s="472"/>
      <c r="Y311" s="472"/>
      <c r="Z311" s="472"/>
      <c r="AA311" s="472"/>
      <c r="AB311" s="472"/>
      <c r="AC311" s="472"/>
      <c r="AD311" s="472"/>
      <c r="AE311" s="472"/>
      <c r="AF311" s="472"/>
      <c r="AG311" s="472"/>
      <c r="AH311" s="472"/>
      <c r="AI311" s="472"/>
      <c r="AJ311" s="472"/>
      <c r="AK311" s="472"/>
      <c r="AL311" s="472"/>
      <c r="AM311" s="472"/>
      <c r="AN311" s="472"/>
      <c r="AO311" s="472"/>
      <c r="AP311" s="472"/>
      <c r="AQ311" s="472"/>
      <c r="AR311" s="472"/>
      <c r="AS311" s="472"/>
      <c r="AT311" s="472"/>
      <c r="AU311" s="472"/>
      <c r="AV311" s="472"/>
      <c r="AW311" s="472"/>
      <c r="AX311" s="472"/>
      <c r="AY311" s="472"/>
      <c r="AZ311" s="472"/>
      <c r="BA311" s="472"/>
      <c r="BB311" s="472"/>
      <c r="BC311" s="472"/>
      <c r="BD311" s="472"/>
      <c r="BE311" s="472"/>
      <c r="BF311" s="472"/>
      <c r="BG311" s="472"/>
      <c r="BH311" s="472"/>
      <c r="BI311" s="472"/>
      <c r="BJ311" s="472"/>
      <c r="BK311" s="472"/>
      <c r="BL311" s="472"/>
      <c r="BM311" s="472"/>
      <c r="BN311" s="472"/>
      <c r="BO311" s="472"/>
      <c r="BP311" s="472"/>
      <c r="BQ311" s="472"/>
      <c r="BR311" s="472"/>
      <c r="BS311" s="472"/>
      <c r="BT311" s="472"/>
      <c r="BU311" s="472"/>
      <c r="BV311" s="472"/>
      <c r="BW311" s="472"/>
      <c r="BX311" s="472"/>
      <c r="BY311" s="472"/>
      <c r="BZ311" s="472"/>
      <c r="CA311" s="472"/>
      <c r="CB311" s="472"/>
      <c r="CC311" s="472"/>
      <c r="CD311" s="472"/>
      <c r="CE311" s="472"/>
      <c r="CF311" s="472"/>
      <c r="CG311" s="472"/>
      <c r="CH311" s="472"/>
      <c r="CI311" s="472"/>
      <c r="CJ311" s="472"/>
      <c r="CK311" s="472"/>
      <c r="CL311" s="472"/>
      <c r="CM311" s="472"/>
      <c r="CN311" s="472"/>
      <c r="CO311" s="472"/>
      <c r="CP311" s="472"/>
      <c r="CQ311" s="472"/>
      <c r="CR311" s="472"/>
      <c r="CS311" s="472"/>
      <c r="CT311" s="472"/>
      <c r="CU311" s="472"/>
      <c r="CV311" s="472"/>
      <c r="CW311" s="472"/>
      <c r="CX311" s="472"/>
      <c r="CY311" s="472"/>
      <c r="CZ311" s="472"/>
      <c r="DA311" s="472"/>
      <c r="DB311" s="472"/>
      <c r="DC311" s="472"/>
      <c r="DD311" s="472"/>
      <c r="DE311" s="472"/>
      <c r="DF311" s="472"/>
      <c r="DG311" s="472"/>
      <c r="DH311" s="472"/>
      <c r="DI311" s="472"/>
      <c r="DJ311" s="472"/>
      <c r="DK311" s="472"/>
      <c r="DL311" s="472"/>
      <c r="DM311" s="472"/>
      <c r="DN311" s="472"/>
      <c r="DO311" s="472"/>
      <c r="DP311" s="472"/>
      <c r="DQ311" s="472"/>
      <c r="DR311" s="472"/>
      <c r="DS311" s="472"/>
      <c r="DT311" s="472"/>
      <c r="DU311" s="472"/>
      <c r="DV311" s="472"/>
      <c r="DW311" s="472"/>
      <c r="DX311" s="472"/>
      <c r="DY311" s="472"/>
      <c r="DZ311" s="472"/>
      <c r="EA311" s="472"/>
      <c r="EB311" s="472"/>
      <c r="EC311" s="472"/>
      <c r="ED311" s="472"/>
      <c r="EE311" s="472"/>
      <c r="EF311" s="472"/>
      <c r="EG311" s="472"/>
      <c r="EH311" s="472"/>
      <c r="EI311" s="472"/>
      <c r="EJ311" s="472"/>
      <c r="EK311" s="472"/>
      <c r="EL311" s="472"/>
      <c r="EM311" s="472"/>
      <c r="EN311" s="472"/>
      <c r="EO311" s="472"/>
      <c r="EP311" s="472"/>
      <c r="EQ311" s="472"/>
      <c r="ER311" s="472"/>
      <c r="ES311" s="472"/>
      <c r="ET311" s="472"/>
      <c r="EU311" s="472"/>
      <c r="EV311" s="472"/>
      <c r="EW311" s="472"/>
      <c r="EX311" s="472"/>
      <c r="EY311" s="472"/>
      <c r="EZ311" s="472"/>
      <c r="FA311" s="472"/>
      <c r="FB311" s="472"/>
      <c r="FC311" s="472"/>
      <c r="FD311" s="472"/>
      <c r="FE311" s="472"/>
      <c r="FF311" s="472"/>
      <c r="FG311" s="472"/>
      <c r="FH311" s="472"/>
      <c r="FI311" s="472"/>
      <c r="FJ311" s="472"/>
      <c r="FK311" s="472"/>
      <c r="FL311" s="472"/>
      <c r="FM311" s="472"/>
      <c r="FN311" s="472"/>
      <c r="FO311" s="472"/>
      <c r="FP311" s="472"/>
      <c r="FQ311" s="472"/>
      <c r="FR311" s="472"/>
      <c r="FS311" s="472"/>
      <c r="FT311" s="472"/>
      <c r="FU311" s="472"/>
      <c r="FV311" s="472"/>
      <c r="FW311" s="472"/>
      <c r="FX311" s="472"/>
      <c r="FY311" s="472"/>
      <c r="FZ311" s="472"/>
      <c r="GA311" s="472"/>
      <c r="GB311" s="472"/>
      <c r="GC311" s="472"/>
      <c r="GD311" s="472"/>
      <c r="GE311" s="472"/>
      <c r="GF311" s="472"/>
      <c r="GG311" s="472"/>
      <c r="GH311" s="472"/>
      <c r="GI311" s="472"/>
      <c r="GJ311" s="472"/>
      <c r="GK311" s="472"/>
      <c r="GL311" s="472"/>
      <c r="GM311" s="472"/>
      <c r="GN311" s="472"/>
      <c r="GO311" s="472"/>
      <c r="GP311" s="472"/>
      <c r="GQ311" s="472"/>
      <c r="GR311" s="472"/>
      <c r="GS311" s="472"/>
      <c r="GT311" s="472"/>
      <c r="GU311" s="472"/>
      <c r="GV311" s="472"/>
      <c r="GW311" s="472"/>
      <c r="GX311" s="472"/>
      <c r="GY311" s="472"/>
      <c r="GZ311" s="472"/>
      <c r="HA311" s="472"/>
      <c r="HB311" s="472"/>
      <c r="HC311" s="472"/>
      <c r="HD311" s="472"/>
      <c r="HE311" s="472"/>
      <c r="HF311" s="472"/>
      <c r="HG311" s="472"/>
      <c r="HH311" s="472"/>
      <c r="HI311" s="472"/>
      <c r="HJ311" s="472"/>
      <c r="HK311" s="472"/>
      <c r="HL311" s="472"/>
      <c r="HM311" s="472"/>
      <c r="HN311" s="472"/>
      <c r="HO311" s="472"/>
      <c r="HP311" s="472"/>
      <c r="HQ311" s="472"/>
      <c r="HR311" s="472"/>
      <c r="HS311" s="472"/>
      <c r="HT311" s="472"/>
      <c r="HU311" s="472"/>
      <c r="HV311" s="472"/>
      <c r="HW311" s="472"/>
      <c r="HX311" s="472"/>
      <c r="HY311" s="472"/>
      <c r="HZ311" s="472"/>
      <c r="IA311" s="472"/>
      <c r="IB311" s="472"/>
      <c r="IC311" s="472"/>
      <c r="ID311" s="472"/>
    </row>
    <row r="312" spans="1:238" ht="31.2" x14ac:dyDescent="0.3">
      <c r="A312" s="302" t="s">
        <v>1556</v>
      </c>
      <c r="B312" s="612">
        <v>1</v>
      </c>
      <c r="C312" s="612">
        <v>751</v>
      </c>
      <c r="D312" s="612">
        <v>5301</v>
      </c>
      <c r="E312" s="294">
        <f t="shared" si="73"/>
        <v>750</v>
      </c>
      <c r="F312" s="294">
        <v>0</v>
      </c>
      <c r="G312" s="294">
        <v>0</v>
      </c>
      <c r="H312" s="294">
        <v>750</v>
      </c>
      <c r="I312" s="294">
        <v>0</v>
      </c>
      <c r="J312" s="294">
        <v>0</v>
      </c>
      <c r="K312" s="294">
        <v>0</v>
      </c>
      <c r="L312" s="294">
        <v>0</v>
      </c>
      <c r="M312" s="294">
        <v>0</v>
      </c>
      <c r="N312" s="472"/>
      <c r="O312" s="472"/>
      <c r="P312" s="472"/>
      <c r="Q312" s="472"/>
      <c r="R312" s="472"/>
      <c r="S312" s="472"/>
      <c r="T312" s="472"/>
      <c r="U312" s="472"/>
      <c r="V312" s="472"/>
      <c r="W312" s="472"/>
      <c r="X312" s="472"/>
      <c r="Y312" s="472"/>
      <c r="Z312" s="472"/>
      <c r="AA312" s="472"/>
      <c r="AB312" s="472"/>
      <c r="AC312" s="472"/>
      <c r="AD312" s="472"/>
      <c r="AE312" s="472"/>
      <c r="AF312" s="472"/>
      <c r="AG312" s="472"/>
      <c r="AH312" s="472"/>
      <c r="AI312" s="472"/>
      <c r="AJ312" s="472"/>
      <c r="AK312" s="472"/>
      <c r="AL312" s="472"/>
      <c r="AM312" s="472"/>
      <c r="AN312" s="472"/>
      <c r="AO312" s="472"/>
      <c r="AP312" s="472"/>
      <c r="AQ312" s="472"/>
      <c r="AR312" s="472"/>
      <c r="AS312" s="472"/>
      <c r="AT312" s="472"/>
      <c r="AU312" s="472"/>
      <c r="AV312" s="472"/>
      <c r="AW312" s="472"/>
      <c r="AX312" s="472"/>
      <c r="AY312" s="472"/>
      <c r="AZ312" s="472"/>
      <c r="BA312" s="472"/>
      <c r="BB312" s="472"/>
      <c r="BC312" s="472"/>
      <c r="BD312" s="472"/>
      <c r="BE312" s="472"/>
      <c r="BF312" s="472"/>
      <c r="BG312" s="472"/>
      <c r="BH312" s="472"/>
      <c r="BI312" s="472"/>
      <c r="BJ312" s="472"/>
      <c r="BK312" s="472"/>
      <c r="BL312" s="472"/>
      <c r="BM312" s="472"/>
      <c r="BN312" s="472"/>
      <c r="BO312" s="472"/>
      <c r="BP312" s="472"/>
      <c r="BQ312" s="472"/>
      <c r="BR312" s="472"/>
      <c r="BS312" s="472"/>
      <c r="BT312" s="472"/>
      <c r="BU312" s="472"/>
      <c r="BV312" s="472"/>
      <c r="BW312" s="472"/>
      <c r="BX312" s="472"/>
      <c r="BY312" s="472"/>
      <c r="BZ312" s="472"/>
      <c r="CA312" s="472"/>
      <c r="CB312" s="472"/>
      <c r="CC312" s="472"/>
      <c r="CD312" s="472"/>
      <c r="CE312" s="472"/>
      <c r="CF312" s="472"/>
      <c r="CG312" s="472"/>
      <c r="CH312" s="472"/>
      <c r="CI312" s="472"/>
      <c r="CJ312" s="472"/>
      <c r="CK312" s="472"/>
      <c r="CL312" s="472"/>
      <c r="CM312" s="472"/>
      <c r="CN312" s="472"/>
      <c r="CO312" s="472"/>
      <c r="CP312" s="472"/>
      <c r="CQ312" s="472"/>
      <c r="CR312" s="472"/>
      <c r="CS312" s="472"/>
      <c r="CT312" s="472"/>
      <c r="CU312" s="472"/>
      <c r="CV312" s="472"/>
      <c r="CW312" s="472"/>
      <c r="CX312" s="472"/>
      <c r="CY312" s="472"/>
      <c r="CZ312" s="472"/>
      <c r="DA312" s="472"/>
      <c r="DB312" s="472"/>
      <c r="DC312" s="472"/>
      <c r="DD312" s="472"/>
      <c r="DE312" s="472"/>
      <c r="DF312" s="472"/>
      <c r="DG312" s="472"/>
      <c r="DH312" s="472"/>
      <c r="DI312" s="472"/>
      <c r="DJ312" s="472"/>
      <c r="DK312" s="472"/>
      <c r="DL312" s="472"/>
      <c r="DM312" s="472"/>
      <c r="DN312" s="472"/>
      <c r="DO312" s="472"/>
      <c r="DP312" s="472"/>
      <c r="DQ312" s="472"/>
      <c r="DR312" s="472"/>
      <c r="DS312" s="472"/>
      <c r="DT312" s="472"/>
      <c r="DU312" s="472"/>
      <c r="DV312" s="472"/>
      <c r="DW312" s="472"/>
      <c r="DX312" s="472"/>
      <c r="DY312" s="472"/>
      <c r="DZ312" s="472"/>
      <c r="EA312" s="472"/>
      <c r="EB312" s="472"/>
      <c r="EC312" s="472"/>
      <c r="ED312" s="472"/>
      <c r="EE312" s="472"/>
      <c r="EF312" s="472"/>
      <c r="EG312" s="472"/>
      <c r="EH312" s="472"/>
      <c r="EI312" s="472"/>
      <c r="EJ312" s="472"/>
      <c r="EK312" s="472"/>
      <c r="EL312" s="472"/>
      <c r="EM312" s="472"/>
      <c r="EN312" s="472"/>
      <c r="EO312" s="472"/>
      <c r="EP312" s="472"/>
      <c r="EQ312" s="472"/>
      <c r="ER312" s="472"/>
      <c r="ES312" s="472"/>
      <c r="ET312" s="472"/>
      <c r="EU312" s="472"/>
      <c r="EV312" s="472"/>
      <c r="EW312" s="472"/>
      <c r="EX312" s="472"/>
      <c r="EY312" s="472"/>
      <c r="EZ312" s="472"/>
      <c r="FA312" s="472"/>
      <c r="FB312" s="472"/>
      <c r="FC312" s="472"/>
      <c r="FD312" s="472"/>
      <c r="FE312" s="472"/>
      <c r="FF312" s="472"/>
      <c r="FG312" s="472"/>
      <c r="FH312" s="472"/>
      <c r="FI312" s="472"/>
      <c r="FJ312" s="472"/>
      <c r="FK312" s="472"/>
      <c r="FL312" s="472"/>
      <c r="FM312" s="472"/>
      <c r="FN312" s="472"/>
      <c r="FO312" s="472"/>
      <c r="FP312" s="472"/>
      <c r="FQ312" s="472"/>
      <c r="FR312" s="472"/>
      <c r="FS312" s="472"/>
      <c r="FT312" s="472"/>
      <c r="FU312" s="472"/>
      <c r="FV312" s="472"/>
      <c r="FW312" s="472"/>
      <c r="FX312" s="472"/>
      <c r="FY312" s="472"/>
      <c r="FZ312" s="472"/>
      <c r="GA312" s="472"/>
      <c r="GB312" s="472"/>
      <c r="GC312" s="472"/>
      <c r="GD312" s="472"/>
      <c r="GE312" s="472"/>
      <c r="GF312" s="472"/>
      <c r="GG312" s="472"/>
      <c r="GH312" s="472"/>
      <c r="GI312" s="472"/>
      <c r="GJ312" s="472"/>
      <c r="GK312" s="472"/>
      <c r="GL312" s="472"/>
      <c r="GM312" s="472"/>
      <c r="GN312" s="472"/>
      <c r="GO312" s="472"/>
      <c r="GP312" s="472"/>
      <c r="GQ312" s="472"/>
      <c r="GR312" s="472"/>
      <c r="GS312" s="472"/>
      <c r="GT312" s="472"/>
      <c r="GU312" s="472"/>
      <c r="GV312" s="472"/>
      <c r="GW312" s="472"/>
      <c r="GX312" s="472"/>
      <c r="GY312" s="472"/>
      <c r="GZ312" s="472"/>
      <c r="HA312" s="472"/>
      <c r="HB312" s="472"/>
      <c r="HC312" s="472"/>
      <c r="HD312" s="472"/>
      <c r="HE312" s="472"/>
      <c r="HF312" s="472"/>
      <c r="HG312" s="472"/>
      <c r="HH312" s="472"/>
      <c r="HI312" s="472"/>
      <c r="HJ312" s="472"/>
      <c r="HK312" s="472"/>
      <c r="HL312" s="472"/>
      <c r="HM312" s="472"/>
      <c r="HN312" s="472"/>
      <c r="HO312" s="472"/>
      <c r="HP312" s="472"/>
      <c r="HQ312" s="472"/>
      <c r="HR312" s="472"/>
      <c r="HS312" s="472"/>
      <c r="HT312" s="472"/>
      <c r="HU312" s="472"/>
      <c r="HV312" s="472"/>
      <c r="HW312" s="472"/>
      <c r="HX312" s="472"/>
      <c r="HY312" s="472"/>
      <c r="HZ312" s="472"/>
      <c r="IA312" s="472"/>
      <c r="IB312" s="472"/>
      <c r="IC312" s="472"/>
      <c r="ID312" s="472"/>
    </row>
    <row r="313" spans="1:238" ht="31.2" x14ac:dyDescent="0.3">
      <c r="A313" s="296" t="s">
        <v>1557</v>
      </c>
      <c r="B313" s="612">
        <v>1</v>
      </c>
      <c r="C313" s="612">
        <v>739</v>
      </c>
      <c r="D313" s="612">
        <v>5301</v>
      </c>
      <c r="E313" s="294">
        <f t="shared" si="73"/>
        <v>1330</v>
      </c>
      <c r="F313" s="294">
        <v>0</v>
      </c>
      <c r="G313" s="294">
        <v>0</v>
      </c>
      <c r="H313" s="294"/>
      <c r="I313" s="294">
        <v>0</v>
      </c>
      <c r="J313" s="294">
        <v>1330</v>
      </c>
      <c r="K313" s="294">
        <v>0</v>
      </c>
      <c r="L313" s="294">
        <v>0</v>
      </c>
      <c r="M313" s="294">
        <v>0</v>
      </c>
      <c r="N313" s="472"/>
      <c r="O313" s="472"/>
      <c r="P313" s="472"/>
      <c r="Q313" s="472"/>
      <c r="R313" s="472"/>
      <c r="S313" s="472"/>
      <c r="T313" s="472"/>
      <c r="U313" s="472"/>
      <c r="V313" s="472"/>
      <c r="W313" s="472"/>
      <c r="X313" s="472"/>
      <c r="Y313" s="472"/>
      <c r="Z313" s="472"/>
      <c r="AA313" s="472"/>
      <c r="AB313" s="472"/>
      <c r="AC313" s="472"/>
      <c r="AD313" s="472"/>
      <c r="AE313" s="472"/>
      <c r="AF313" s="472"/>
      <c r="AG313" s="472"/>
      <c r="AH313" s="472"/>
      <c r="AI313" s="472"/>
      <c r="AJ313" s="472"/>
      <c r="AK313" s="472"/>
      <c r="AL313" s="472"/>
      <c r="AM313" s="472"/>
      <c r="AN313" s="472"/>
      <c r="AO313" s="472"/>
      <c r="AP313" s="472"/>
      <c r="AQ313" s="472"/>
      <c r="AR313" s="472"/>
      <c r="AS313" s="472"/>
      <c r="AT313" s="472"/>
      <c r="AU313" s="472"/>
      <c r="AV313" s="472"/>
      <c r="AW313" s="472"/>
      <c r="AX313" s="472"/>
      <c r="AY313" s="472"/>
      <c r="AZ313" s="472"/>
      <c r="BA313" s="472"/>
      <c r="BB313" s="472"/>
      <c r="BC313" s="472"/>
      <c r="BD313" s="472"/>
      <c r="BE313" s="472"/>
      <c r="BF313" s="472"/>
      <c r="BG313" s="472"/>
      <c r="BH313" s="472"/>
      <c r="BI313" s="472"/>
      <c r="BJ313" s="472"/>
      <c r="BK313" s="472"/>
      <c r="BL313" s="472"/>
      <c r="BM313" s="472"/>
      <c r="BN313" s="472"/>
      <c r="BO313" s="472"/>
      <c r="BP313" s="472"/>
      <c r="BQ313" s="472"/>
      <c r="BR313" s="472"/>
      <c r="BS313" s="472"/>
      <c r="BT313" s="472"/>
      <c r="BU313" s="472"/>
      <c r="BV313" s="472"/>
      <c r="BW313" s="472"/>
      <c r="BX313" s="472"/>
      <c r="BY313" s="472"/>
      <c r="BZ313" s="472"/>
      <c r="CA313" s="472"/>
      <c r="CB313" s="472"/>
      <c r="CC313" s="472"/>
      <c r="CD313" s="472"/>
      <c r="CE313" s="472"/>
      <c r="CF313" s="472"/>
      <c r="CG313" s="472"/>
      <c r="CH313" s="472"/>
      <c r="CI313" s="472"/>
      <c r="CJ313" s="472"/>
      <c r="CK313" s="472"/>
      <c r="CL313" s="472"/>
      <c r="CM313" s="472"/>
      <c r="CN313" s="472"/>
      <c r="CO313" s="472"/>
      <c r="CP313" s="472"/>
      <c r="CQ313" s="472"/>
      <c r="CR313" s="472"/>
      <c r="CS313" s="472"/>
      <c r="CT313" s="472"/>
      <c r="CU313" s="472"/>
      <c r="CV313" s="472"/>
      <c r="CW313" s="472"/>
      <c r="CX313" s="472"/>
      <c r="CY313" s="472"/>
      <c r="CZ313" s="472"/>
      <c r="DA313" s="472"/>
      <c r="DB313" s="472"/>
      <c r="DC313" s="472"/>
      <c r="DD313" s="472"/>
      <c r="DE313" s="472"/>
      <c r="DF313" s="472"/>
      <c r="DG313" s="472"/>
      <c r="DH313" s="472"/>
      <c r="DI313" s="472"/>
      <c r="DJ313" s="472"/>
      <c r="DK313" s="472"/>
      <c r="DL313" s="472"/>
      <c r="DM313" s="472"/>
      <c r="DN313" s="472"/>
      <c r="DO313" s="472"/>
      <c r="DP313" s="472"/>
      <c r="DQ313" s="472"/>
      <c r="DR313" s="472"/>
      <c r="DS313" s="472"/>
      <c r="DT313" s="472"/>
      <c r="DU313" s="472"/>
      <c r="DV313" s="472"/>
      <c r="DW313" s="472"/>
      <c r="DX313" s="472"/>
      <c r="DY313" s="472"/>
      <c r="DZ313" s="472"/>
      <c r="EA313" s="472"/>
      <c r="EB313" s="472"/>
      <c r="EC313" s="472"/>
      <c r="ED313" s="472"/>
      <c r="EE313" s="472"/>
      <c r="EF313" s="472"/>
      <c r="EG313" s="472"/>
      <c r="EH313" s="472"/>
      <c r="EI313" s="472"/>
      <c r="EJ313" s="472"/>
      <c r="EK313" s="472"/>
      <c r="EL313" s="472"/>
      <c r="EM313" s="472"/>
      <c r="EN313" s="472"/>
      <c r="EO313" s="472"/>
      <c r="EP313" s="472"/>
      <c r="EQ313" s="472"/>
      <c r="ER313" s="472"/>
      <c r="ES313" s="472"/>
      <c r="ET313" s="472"/>
      <c r="EU313" s="472"/>
      <c r="EV313" s="472"/>
      <c r="EW313" s="472"/>
      <c r="EX313" s="472"/>
      <c r="EY313" s="472"/>
      <c r="EZ313" s="472"/>
      <c r="FA313" s="472"/>
      <c r="FB313" s="472"/>
      <c r="FC313" s="472"/>
      <c r="FD313" s="472"/>
      <c r="FE313" s="472"/>
      <c r="FF313" s="472"/>
      <c r="FG313" s="472"/>
      <c r="FH313" s="472"/>
      <c r="FI313" s="472"/>
      <c r="FJ313" s="472"/>
      <c r="FK313" s="472"/>
      <c r="FL313" s="472"/>
      <c r="FM313" s="472"/>
      <c r="FN313" s="472"/>
      <c r="FO313" s="472"/>
      <c r="FP313" s="472"/>
      <c r="FQ313" s="472"/>
      <c r="FR313" s="472"/>
      <c r="FS313" s="472"/>
      <c r="FT313" s="472"/>
      <c r="FU313" s="472"/>
      <c r="FV313" s="472"/>
      <c r="FW313" s="472"/>
      <c r="FX313" s="472"/>
      <c r="FY313" s="472"/>
      <c r="FZ313" s="472"/>
      <c r="GA313" s="472"/>
      <c r="GB313" s="472"/>
      <c r="GC313" s="472"/>
      <c r="GD313" s="472"/>
      <c r="GE313" s="472"/>
      <c r="GF313" s="472"/>
      <c r="GG313" s="472"/>
      <c r="GH313" s="472"/>
      <c r="GI313" s="472"/>
      <c r="GJ313" s="472"/>
      <c r="GK313" s="472"/>
      <c r="GL313" s="472"/>
      <c r="GM313" s="472"/>
      <c r="GN313" s="472"/>
      <c r="GO313" s="472"/>
      <c r="GP313" s="472"/>
      <c r="GQ313" s="472"/>
      <c r="GR313" s="472"/>
      <c r="GS313" s="472"/>
      <c r="GT313" s="472"/>
      <c r="GU313" s="472"/>
      <c r="GV313" s="472"/>
      <c r="GW313" s="472"/>
      <c r="GX313" s="472"/>
      <c r="GY313" s="472"/>
      <c r="GZ313" s="472"/>
      <c r="HA313" s="472"/>
      <c r="HB313" s="472"/>
      <c r="HC313" s="472"/>
      <c r="HD313" s="472"/>
      <c r="HE313" s="472"/>
      <c r="HF313" s="472"/>
      <c r="HG313" s="472"/>
      <c r="HH313" s="472"/>
      <c r="HI313" s="472"/>
      <c r="HJ313" s="472"/>
      <c r="HK313" s="472"/>
      <c r="HL313" s="472"/>
      <c r="HM313" s="472"/>
      <c r="HN313" s="472"/>
      <c r="HO313" s="472"/>
      <c r="HP313" s="472"/>
      <c r="HQ313" s="472"/>
      <c r="HR313" s="472"/>
      <c r="HS313" s="472"/>
      <c r="HT313" s="472"/>
      <c r="HU313" s="472"/>
      <c r="HV313" s="472"/>
      <c r="HW313" s="472"/>
      <c r="HX313" s="472"/>
      <c r="HY313" s="472"/>
      <c r="HZ313" s="472"/>
      <c r="IA313" s="472"/>
      <c r="IB313" s="472"/>
      <c r="IC313" s="472"/>
      <c r="ID313" s="472"/>
    </row>
    <row r="314" spans="1:238" x14ac:dyDescent="0.3">
      <c r="A314" s="302" t="s">
        <v>1558</v>
      </c>
      <c r="B314" s="612">
        <v>1</v>
      </c>
      <c r="C314" s="612">
        <v>751</v>
      </c>
      <c r="D314" s="612">
        <v>5301</v>
      </c>
      <c r="E314" s="294">
        <f t="shared" si="73"/>
        <v>990</v>
      </c>
      <c r="F314" s="294">
        <v>0</v>
      </c>
      <c r="G314" s="294">
        <v>0</v>
      </c>
      <c r="H314" s="294">
        <v>990</v>
      </c>
      <c r="I314" s="294">
        <v>0</v>
      </c>
      <c r="J314" s="294">
        <v>0</v>
      </c>
      <c r="K314" s="294">
        <v>0</v>
      </c>
      <c r="L314" s="294">
        <v>0</v>
      </c>
      <c r="M314" s="294">
        <v>0</v>
      </c>
      <c r="N314" s="472"/>
      <c r="O314" s="472"/>
      <c r="P314" s="472"/>
      <c r="Q314" s="472"/>
      <c r="R314" s="472"/>
      <c r="S314" s="472"/>
      <c r="T314" s="472"/>
      <c r="U314" s="472"/>
      <c r="V314" s="472"/>
      <c r="W314" s="472"/>
      <c r="X314" s="472"/>
      <c r="Y314" s="472"/>
      <c r="Z314" s="472"/>
      <c r="AA314" s="472"/>
      <c r="AB314" s="472"/>
      <c r="AC314" s="472"/>
      <c r="AD314" s="472"/>
      <c r="AE314" s="472"/>
      <c r="AF314" s="472"/>
      <c r="AG314" s="472"/>
      <c r="AH314" s="472"/>
      <c r="AI314" s="472"/>
      <c r="AJ314" s="472"/>
      <c r="AK314" s="472"/>
      <c r="AL314" s="472"/>
      <c r="AM314" s="472"/>
      <c r="AN314" s="472"/>
      <c r="AO314" s="472"/>
      <c r="AP314" s="472"/>
      <c r="AQ314" s="472"/>
      <c r="AR314" s="472"/>
      <c r="AS314" s="472"/>
      <c r="AT314" s="472"/>
      <c r="AU314" s="472"/>
      <c r="AV314" s="472"/>
      <c r="AW314" s="472"/>
      <c r="AX314" s="472"/>
      <c r="AY314" s="472"/>
      <c r="AZ314" s="472"/>
      <c r="BA314" s="472"/>
      <c r="BB314" s="472"/>
      <c r="BC314" s="472"/>
      <c r="BD314" s="472"/>
      <c r="BE314" s="472"/>
      <c r="BF314" s="472"/>
      <c r="BG314" s="472"/>
      <c r="BH314" s="472"/>
      <c r="BI314" s="472"/>
      <c r="BJ314" s="472"/>
      <c r="BK314" s="472"/>
      <c r="BL314" s="472"/>
      <c r="BM314" s="472"/>
      <c r="BN314" s="472"/>
      <c r="BO314" s="472"/>
      <c r="BP314" s="472"/>
      <c r="BQ314" s="472"/>
      <c r="BR314" s="472"/>
      <c r="BS314" s="472"/>
      <c r="BT314" s="472"/>
      <c r="BU314" s="472"/>
      <c r="BV314" s="472"/>
      <c r="BW314" s="472"/>
      <c r="BX314" s="472"/>
      <c r="BY314" s="472"/>
      <c r="BZ314" s="472"/>
      <c r="CA314" s="472"/>
      <c r="CB314" s="472"/>
      <c r="CC314" s="472"/>
      <c r="CD314" s="472"/>
      <c r="CE314" s="472"/>
      <c r="CF314" s="472"/>
      <c r="CG314" s="472"/>
      <c r="CH314" s="472"/>
      <c r="CI314" s="472"/>
      <c r="CJ314" s="472"/>
      <c r="CK314" s="472"/>
      <c r="CL314" s="472"/>
      <c r="CM314" s="472"/>
      <c r="CN314" s="472"/>
      <c r="CO314" s="472"/>
      <c r="CP314" s="472"/>
      <c r="CQ314" s="472"/>
      <c r="CR314" s="472"/>
      <c r="CS314" s="472"/>
      <c r="CT314" s="472"/>
      <c r="CU314" s="472"/>
      <c r="CV314" s="472"/>
      <c r="CW314" s="472"/>
      <c r="CX314" s="472"/>
      <c r="CY314" s="472"/>
      <c r="CZ314" s="472"/>
      <c r="DA314" s="472"/>
      <c r="DB314" s="472"/>
      <c r="DC314" s="472"/>
      <c r="DD314" s="472"/>
      <c r="DE314" s="472"/>
      <c r="DF314" s="472"/>
      <c r="DG314" s="472"/>
      <c r="DH314" s="472"/>
      <c r="DI314" s="472"/>
      <c r="DJ314" s="472"/>
      <c r="DK314" s="472"/>
      <c r="DL314" s="472"/>
      <c r="DM314" s="472"/>
      <c r="DN314" s="472"/>
      <c r="DO314" s="472"/>
      <c r="DP314" s="472"/>
      <c r="DQ314" s="472"/>
      <c r="DR314" s="472"/>
      <c r="DS314" s="472"/>
      <c r="DT314" s="472"/>
      <c r="DU314" s="472"/>
      <c r="DV314" s="472"/>
      <c r="DW314" s="472"/>
      <c r="DX314" s="472"/>
      <c r="DY314" s="472"/>
      <c r="DZ314" s="472"/>
      <c r="EA314" s="472"/>
      <c r="EB314" s="472"/>
      <c r="EC314" s="472"/>
      <c r="ED314" s="472"/>
      <c r="EE314" s="472"/>
      <c r="EF314" s="472"/>
      <c r="EG314" s="472"/>
      <c r="EH314" s="472"/>
      <c r="EI314" s="472"/>
      <c r="EJ314" s="472"/>
      <c r="EK314" s="472"/>
      <c r="EL314" s="472"/>
      <c r="EM314" s="472"/>
      <c r="EN314" s="472"/>
      <c r="EO314" s="472"/>
      <c r="EP314" s="472"/>
      <c r="EQ314" s="472"/>
      <c r="ER314" s="472"/>
      <c r="ES314" s="472"/>
      <c r="ET314" s="472"/>
      <c r="EU314" s="472"/>
      <c r="EV314" s="472"/>
      <c r="EW314" s="472"/>
      <c r="EX314" s="472"/>
      <c r="EY314" s="472"/>
      <c r="EZ314" s="472"/>
      <c r="FA314" s="472"/>
      <c r="FB314" s="472"/>
      <c r="FC314" s="472"/>
      <c r="FD314" s="472"/>
      <c r="FE314" s="472"/>
      <c r="FF314" s="472"/>
      <c r="FG314" s="472"/>
      <c r="FH314" s="472"/>
      <c r="FI314" s="472"/>
      <c r="FJ314" s="472"/>
      <c r="FK314" s="472"/>
      <c r="FL314" s="472"/>
      <c r="FM314" s="472"/>
      <c r="FN314" s="472"/>
      <c r="FO314" s="472"/>
      <c r="FP314" s="472"/>
      <c r="FQ314" s="472"/>
      <c r="FR314" s="472"/>
      <c r="FS314" s="472"/>
      <c r="FT314" s="472"/>
      <c r="FU314" s="472"/>
      <c r="FV314" s="472"/>
      <c r="FW314" s="472"/>
      <c r="FX314" s="472"/>
      <c r="FY314" s="472"/>
      <c r="FZ314" s="472"/>
      <c r="GA314" s="472"/>
      <c r="GB314" s="472"/>
      <c r="GC314" s="472"/>
      <c r="GD314" s="472"/>
      <c r="GE314" s="472"/>
      <c r="GF314" s="472"/>
      <c r="GG314" s="472"/>
      <c r="GH314" s="472"/>
      <c r="GI314" s="472"/>
      <c r="GJ314" s="472"/>
      <c r="GK314" s="472"/>
      <c r="GL314" s="472"/>
      <c r="GM314" s="472"/>
      <c r="GN314" s="472"/>
      <c r="GO314" s="472"/>
      <c r="GP314" s="472"/>
      <c r="GQ314" s="472"/>
      <c r="GR314" s="472"/>
      <c r="GS314" s="472"/>
      <c r="GT314" s="472"/>
      <c r="GU314" s="472"/>
      <c r="GV314" s="472"/>
      <c r="GW314" s="472"/>
      <c r="GX314" s="472"/>
      <c r="GY314" s="472"/>
      <c r="GZ314" s="472"/>
      <c r="HA314" s="472"/>
      <c r="HB314" s="472"/>
      <c r="HC314" s="472"/>
      <c r="HD314" s="472"/>
      <c r="HE314" s="472"/>
      <c r="HF314" s="472"/>
      <c r="HG314" s="472"/>
      <c r="HH314" s="472"/>
      <c r="HI314" s="472"/>
      <c r="HJ314" s="472"/>
      <c r="HK314" s="472"/>
      <c r="HL314" s="472"/>
      <c r="HM314" s="472"/>
      <c r="HN314" s="472"/>
      <c r="HO314" s="472"/>
      <c r="HP314" s="472"/>
      <c r="HQ314" s="472"/>
      <c r="HR314" s="472"/>
      <c r="HS314" s="472"/>
      <c r="HT314" s="472"/>
      <c r="HU314" s="472"/>
      <c r="HV314" s="472"/>
      <c r="HW314" s="472"/>
      <c r="HX314" s="472"/>
      <c r="HY314" s="472"/>
      <c r="HZ314" s="472"/>
      <c r="IA314" s="472"/>
      <c r="IB314" s="472"/>
      <c r="IC314" s="472"/>
      <c r="ID314" s="472"/>
    </row>
    <row r="315" spans="1:238" x14ac:dyDescent="0.3">
      <c r="A315" s="397" t="s">
        <v>1559</v>
      </c>
      <c r="B315" s="611"/>
      <c r="C315" s="611"/>
      <c r="D315" s="611"/>
      <c r="E315" s="291">
        <f t="shared" si="73"/>
        <v>14400</v>
      </c>
      <c r="F315" s="291">
        <f t="shared" ref="F315:M315" si="90">SUM(F316:F316)</f>
        <v>0</v>
      </c>
      <c r="G315" s="291">
        <f t="shared" si="90"/>
        <v>0</v>
      </c>
      <c r="H315" s="291">
        <f t="shared" si="90"/>
        <v>14400</v>
      </c>
      <c r="I315" s="291">
        <f t="shared" si="90"/>
        <v>0</v>
      </c>
      <c r="J315" s="291">
        <f t="shared" si="90"/>
        <v>0</v>
      </c>
      <c r="K315" s="291">
        <f t="shared" si="90"/>
        <v>0</v>
      </c>
      <c r="L315" s="291">
        <f t="shared" si="90"/>
        <v>0</v>
      </c>
      <c r="M315" s="291">
        <f t="shared" si="90"/>
        <v>0</v>
      </c>
      <c r="N315" s="472"/>
      <c r="O315" s="472"/>
      <c r="P315" s="472"/>
      <c r="Q315" s="472"/>
      <c r="R315" s="472"/>
      <c r="S315" s="472"/>
      <c r="T315" s="472"/>
      <c r="U315" s="472"/>
      <c r="V315" s="472"/>
      <c r="W315" s="472"/>
      <c r="X315" s="472"/>
      <c r="Y315" s="472"/>
      <c r="Z315" s="472"/>
      <c r="AA315" s="472"/>
      <c r="AB315" s="472"/>
      <c r="AC315" s="472"/>
      <c r="AD315" s="472"/>
      <c r="AE315" s="472"/>
      <c r="AF315" s="472"/>
      <c r="AG315" s="472"/>
      <c r="AH315" s="472"/>
      <c r="AI315" s="472"/>
      <c r="AJ315" s="472"/>
      <c r="AK315" s="472"/>
      <c r="AL315" s="472"/>
      <c r="AM315" s="472"/>
      <c r="AN315" s="472"/>
      <c r="AO315" s="472"/>
      <c r="AP315" s="472"/>
      <c r="AQ315" s="472"/>
      <c r="AR315" s="472"/>
      <c r="AS315" s="472"/>
      <c r="AT315" s="472"/>
      <c r="AU315" s="472"/>
      <c r="AV315" s="472"/>
      <c r="AW315" s="472"/>
      <c r="AX315" s="472"/>
      <c r="AY315" s="472"/>
      <c r="AZ315" s="472"/>
      <c r="BA315" s="472"/>
      <c r="BB315" s="472"/>
      <c r="BC315" s="472"/>
      <c r="BD315" s="472"/>
      <c r="BE315" s="472"/>
      <c r="BF315" s="472"/>
      <c r="BG315" s="472"/>
      <c r="BH315" s="472"/>
      <c r="BI315" s="472"/>
      <c r="BJ315" s="472"/>
      <c r="BK315" s="472"/>
      <c r="BL315" s="472"/>
      <c r="BM315" s="472"/>
      <c r="BN315" s="472"/>
      <c r="BO315" s="472"/>
      <c r="BP315" s="472"/>
      <c r="BQ315" s="472"/>
      <c r="BR315" s="472"/>
      <c r="BS315" s="472"/>
      <c r="BT315" s="472"/>
      <c r="BU315" s="472"/>
      <c r="BV315" s="472"/>
      <c r="BW315" s="472"/>
      <c r="BX315" s="472"/>
      <c r="BY315" s="472"/>
      <c r="BZ315" s="472"/>
      <c r="CA315" s="472"/>
      <c r="CB315" s="472"/>
      <c r="CC315" s="472"/>
      <c r="CD315" s="472"/>
      <c r="CE315" s="472"/>
      <c r="CF315" s="472"/>
      <c r="CG315" s="472"/>
      <c r="CH315" s="472"/>
      <c r="CI315" s="472"/>
      <c r="CJ315" s="472"/>
      <c r="CK315" s="472"/>
      <c r="CL315" s="472"/>
      <c r="CM315" s="472"/>
      <c r="CN315" s="472"/>
      <c r="CO315" s="472"/>
      <c r="CP315" s="472"/>
      <c r="CQ315" s="472"/>
      <c r="CR315" s="472"/>
      <c r="CS315" s="472"/>
      <c r="CT315" s="472"/>
      <c r="CU315" s="472"/>
      <c r="CV315" s="472"/>
      <c r="CW315" s="472"/>
      <c r="CX315" s="472"/>
      <c r="CY315" s="472"/>
      <c r="CZ315" s="472"/>
      <c r="DA315" s="472"/>
      <c r="DB315" s="472"/>
      <c r="DC315" s="472"/>
      <c r="DD315" s="472"/>
      <c r="DE315" s="472"/>
      <c r="DF315" s="472"/>
      <c r="DG315" s="472"/>
      <c r="DH315" s="472"/>
      <c r="DI315" s="472"/>
      <c r="DJ315" s="472"/>
      <c r="DK315" s="472"/>
      <c r="DL315" s="472"/>
      <c r="DM315" s="472"/>
      <c r="DN315" s="472"/>
      <c r="DO315" s="472"/>
      <c r="DP315" s="472"/>
      <c r="DQ315" s="472"/>
      <c r="DR315" s="472"/>
      <c r="DS315" s="472"/>
      <c r="DT315" s="472"/>
      <c r="DU315" s="472"/>
      <c r="DV315" s="472"/>
      <c r="DW315" s="472"/>
      <c r="DX315" s="472"/>
      <c r="DY315" s="472"/>
      <c r="DZ315" s="472"/>
      <c r="EA315" s="472"/>
      <c r="EB315" s="472"/>
      <c r="EC315" s="472"/>
      <c r="ED315" s="472"/>
      <c r="EE315" s="472"/>
      <c r="EF315" s="472"/>
      <c r="EG315" s="472"/>
      <c r="EH315" s="472"/>
      <c r="EI315" s="472"/>
      <c r="EJ315" s="472"/>
      <c r="EK315" s="472"/>
      <c r="EL315" s="472"/>
      <c r="EM315" s="472"/>
      <c r="EN315" s="472"/>
      <c r="EO315" s="472"/>
      <c r="EP315" s="472"/>
      <c r="EQ315" s="472"/>
      <c r="ER315" s="472"/>
      <c r="ES315" s="472"/>
      <c r="ET315" s="472"/>
      <c r="EU315" s="472"/>
      <c r="EV315" s="472"/>
      <c r="EW315" s="472"/>
      <c r="EX315" s="472"/>
      <c r="EY315" s="472"/>
      <c r="EZ315" s="472"/>
      <c r="FA315" s="472"/>
      <c r="FB315" s="472"/>
      <c r="FC315" s="472"/>
      <c r="FD315" s="472"/>
      <c r="FE315" s="472"/>
      <c r="FF315" s="472"/>
      <c r="FG315" s="472"/>
      <c r="FH315" s="472"/>
      <c r="FI315" s="472"/>
      <c r="FJ315" s="472"/>
      <c r="FK315" s="472"/>
      <c r="FL315" s="472"/>
      <c r="FM315" s="472"/>
      <c r="FN315" s="472"/>
      <c r="FO315" s="472"/>
      <c r="FP315" s="472"/>
      <c r="FQ315" s="472"/>
      <c r="FR315" s="472"/>
      <c r="FS315" s="472"/>
      <c r="FT315" s="472"/>
      <c r="FU315" s="472"/>
      <c r="FV315" s="472"/>
      <c r="FW315" s="472"/>
      <c r="FX315" s="472"/>
      <c r="FY315" s="472"/>
      <c r="FZ315" s="472"/>
      <c r="GA315" s="472"/>
      <c r="GB315" s="472"/>
      <c r="GC315" s="472"/>
      <c r="GD315" s="472"/>
      <c r="GE315" s="472"/>
      <c r="GF315" s="472"/>
      <c r="GG315" s="472"/>
      <c r="GH315" s="472"/>
      <c r="GI315" s="472"/>
      <c r="GJ315" s="472"/>
      <c r="GK315" s="472"/>
      <c r="GL315" s="472"/>
      <c r="GM315" s="472"/>
      <c r="GN315" s="472"/>
      <c r="GO315" s="472"/>
      <c r="GP315" s="472"/>
      <c r="GQ315" s="472"/>
      <c r="GR315" s="472"/>
      <c r="GS315" s="472"/>
      <c r="GT315" s="472"/>
      <c r="GU315" s="472"/>
      <c r="GV315" s="472"/>
      <c r="GW315" s="472"/>
      <c r="GX315" s="472"/>
      <c r="GY315" s="472"/>
      <c r="GZ315" s="472"/>
      <c r="HA315" s="472"/>
      <c r="HB315" s="472"/>
      <c r="HC315" s="472"/>
      <c r="HD315" s="472"/>
      <c r="HE315" s="472"/>
      <c r="HF315" s="472"/>
      <c r="HG315" s="472"/>
      <c r="HH315" s="472"/>
      <c r="HI315" s="472"/>
      <c r="HJ315" s="472"/>
      <c r="HK315" s="472"/>
      <c r="HL315" s="472"/>
      <c r="HM315" s="472"/>
      <c r="HN315" s="472"/>
      <c r="HO315" s="472"/>
      <c r="HP315" s="472"/>
      <c r="HQ315" s="472"/>
      <c r="HR315" s="472"/>
      <c r="HS315" s="472"/>
      <c r="HT315" s="472"/>
      <c r="HU315" s="472"/>
      <c r="HV315" s="472"/>
      <c r="HW315" s="472"/>
      <c r="HX315" s="472"/>
      <c r="HY315" s="472"/>
      <c r="HZ315" s="472"/>
      <c r="IA315" s="472"/>
      <c r="IB315" s="472"/>
      <c r="IC315" s="472"/>
      <c r="ID315" s="472"/>
    </row>
    <row r="316" spans="1:238" ht="31.2" x14ac:dyDescent="0.3">
      <c r="A316" s="296" t="s">
        <v>1560</v>
      </c>
      <c r="B316" s="612">
        <v>3</v>
      </c>
      <c r="C316" s="612">
        <v>739</v>
      </c>
      <c r="D316" s="612">
        <v>5309</v>
      </c>
      <c r="E316" s="294">
        <f t="shared" si="73"/>
        <v>14400</v>
      </c>
      <c r="F316" s="294">
        <v>0</v>
      </c>
      <c r="G316" s="294">
        <v>0</v>
      </c>
      <c r="H316" s="294">
        <v>14400</v>
      </c>
      <c r="I316" s="294">
        <v>0</v>
      </c>
      <c r="J316" s="294">
        <v>0</v>
      </c>
      <c r="K316" s="294">
        <v>0</v>
      </c>
      <c r="L316" s="294">
        <v>0</v>
      </c>
      <c r="M316" s="294">
        <v>0</v>
      </c>
      <c r="N316" s="472"/>
      <c r="O316" s="472"/>
      <c r="P316" s="472"/>
      <c r="Q316" s="472"/>
      <c r="R316" s="472"/>
      <c r="S316" s="472"/>
      <c r="T316" s="472"/>
      <c r="U316" s="472"/>
      <c r="V316" s="472"/>
      <c r="W316" s="472"/>
      <c r="X316" s="472"/>
      <c r="Y316" s="472"/>
      <c r="Z316" s="472"/>
      <c r="AA316" s="472"/>
      <c r="AB316" s="472"/>
      <c r="AC316" s="472"/>
      <c r="AD316" s="472"/>
      <c r="AE316" s="472"/>
      <c r="AF316" s="472"/>
      <c r="AG316" s="472"/>
      <c r="AH316" s="472"/>
      <c r="AI316" s="472"/>
      <c r="AJ316" s="472"/>
      <c r="AK316" s="472"/>
      <c r="AL316" s="472"/>
      <c r="AM316" s="472"/>
      <c r="AN316" s="472"/>
      <c r="AO316" s="472"/>
      <c r="AP316" s="472"/>
      <c r="AQ316" s="472"/>
      <c r="AR316" s="472"/>
      <c r="AS316" s="472"/>
      <c r="AT316" s="472"/>
      <c r="AU316" s="472"/>
      <c r="AV316" s="472"/>
      <c r="AW316" s="472"/>
      <c r="AX316" s="472"/>
      <c r="AY316" s="472"/>
      <c r="AZ316" s="472"/>
      <c r="BA316" s="472"/>
      <c r="BB316" s="472"/>
      <c r="BC316" s="472"/>
      <c r="BD316" s="472"/>
      <c r="BE316" s="472"/>
      <c r="BF316" s="472"/>
      <c r="BG316" s="472"/>
      <c r="BH316" s="472"/>
      <c r="BI316" s="472"/>
      <c r="BJ316" s="472"/>
      <c r="BK316" s="472"/>
      <c r="BL316" s="472"/>
      <c r="BM316" s="472"/>
      <c r="BN316" s="472"/>
      <c r="BO316" s="472"/>
      <c r="BP316" s="472"/>
      <c r="BQ316" s="472"/>
      <c r="BR316" s="472"/>
      <c r="BS316" s="472"/>
      <c r="BT316" s="472"/>
      <c r="BU316" s="472"/>
      <c r="BV316" s="472"/>
      <c r="BW316" s="472"/>
      <c r="BX316" s="472"/>
      <c r="BY316" s="472"/>
      <c r="BZ316" s="472"/>
      <c r="CA316" s="472"/>
      <c r="CB316" s="472"/>
      <c r="CC316" s="472"/>
      <c r="CD316" s="472"/>
      <c r="CE316" s="472"/>
      <c r="CF316" s="472"/>
      <c r="CG316" s="472"/>
      <c r="CH316" s="472"/>
      <c r="CI316" s="472"/>
      <c r="CJ316" s="472"/>
      <c r="CK316" s="472"/>
      <c r="CL316" s="472"/>
      <c r="CM316" s="472"/>
      <c r="CN316" s="472"/>
      <c r="CO316" s="472"/>
      <c r="CP316" s="472"/>
      <c r="CQ316" s="472"/>
      <c r="CR316" s="472"/>
      <c r="CS316" s="472"/>
      <c r="CT316" s="472"/>
      <c r="CU316" s="472"/>
      <c r="CV316" s="472"/>
      <c r="CW316" s="472"/>
      <c r="CX316" s="472"/>
      <c r="CY316" s="472"/>
      <c r="CZ316" s="472"/>
      <c r="DA316" s="472"/>
      <c r="DB316" s="472"/>
      <c r="DC316" s="472"/>
      <c r="DD316" s="472"/>
      <c r="DE316" s="472"/>
      <c r="DF316" s="472"/>
      <c r="DG316" s="472"/>
      <c r="DH316" s="472"/>
      <c r="DI316" s="472"/>
      <c r="DJ316" s="472"/>
      <c r="DK316" s="472"/>
      <c r="DL316" s="472"/>
      <c r="DM316" s="472"/>
      <c r="DN316" s="472"/>
      <c r="DO316" s="472"/>
      <c r="DP316" s="472"/>
      <c r="DQ316" s="472"/>
      <c r="DR316" s="472"/>
      <c r="DS316" s="472"/>
      <c r="DT316" s="472"/>
      <c r="DU316" s="472"/>
      <c r="DV316" s="472"/>
      <c r="DW316" s="472"/>
      <c r="DX316" s="472"/>
      <c r="DY316" s="472"/>
      <c r="DZ316" s="472"/>
      <c r="EA316" s="472"/>
      <c r="EB316" s="472"/>
      <c r="EC316" s="472"/>
      <c r="ED316" s="472"/>
      <c r="EE316" s="472"/>
      <c r="EF316" s="472"/>
      <c r="EG316" s="472"/>
      <c r="EH316" s="472"/>
      <c r="EI316" s="472"/>
      <c r="EJ316" s="472"/>
      <c r="EK316" s="472"/>
      <c r="EL316" s="472"/>
      <c r="EM316" s="472"/>
      <c r="EN316" s="472"/>
      <c r="EO316" s="472"/>
      <c r="EP316" s="472"/>
      <c r="EQ316" s="472"/>
      <c r="ER316" s="472"/>
      <c r="ES316" s="472"/>
      <c r="ET316" s="472"/>
      <c r="EU316" s="472"/>
      <c r="EV316" s="472"/>
      <c r="EW316" s="472"/>
      <c r="EX316" s="472"/>
      <c r="EY316" s="472"/>
      <c r="EZ316" s="472"/>
      <c r="FA316" s="472"/>
      <c r="FB316" s="472"/>
      <c r="FC316" s="472"/>
      <c r="FD316" s="472"/>
      <c r="FE316" s="472"/>
      <c r="FF316" s="472"/>
      <c r="FG316" s="472"/>
      <c r="FH316" s="472"/>
      <c r="FI316" s="472"/>
      <c r="FJ316" s="472"/>
      <c r="FK316" s="472"/>
      <c r="FL316" s="472"/>
      <c r="FM316" s="472"/>
      <c r="FN316" s="472"/>
      <c r="FO316" s="472"/>
      <c r="FP316" s="472"/>
      <c r="FQ316" s="472"/>
      <c r="FR316" s="472"/>
      <c r="FS316" s="472"/>
      <c r="FT316" s="472"/>
      <c r="FU316" s="472"/>
      <c r="FV316" s="472"/>
      <c r="FW316" s="472"/>
      <c r="FX316" s="472"/>
      <c r="FY316" s="472"/>
      <c r="FZ316" s="472"/>
      <c r="GA316" s="472"/>
      <c r="GB316" s="472"/>
      <c r="GC316" s="472"/>
      <c r="GD316" s="472"/>
      <c r="GE316" s="472"/>
      <c r="GF316" s="472"/>
      <c r="GG316" s="472"/>
      <c r="GH316" s="472"/>
      <c r="GI316" s="472"/>
      <c r="GJ316" s="472"/>
      <c r="GK316" s="472"/>
      <c r="GL316" s="472"/>
      <c r="GM316" s="472"/>
      <c r="GN316" s="472"/>
      <c r="GO316" s="472"/>
      <c r="GP316" s="472"/>
      <c r="GQ316" s="472"/>
      <c r="GR316" s="472"/>
      <c r="GS316" s="472"/>
      <c r="GT316" s="472"/>
      <c r="GU316" s="472"/>
      <c r="GV316" s="472"/>
      <c r="GW316" s="472"/>
      <c r="GX316" s="472"/>
      <c r="GY316" s="472"/>
      <c r="GZ316" s="472"/>
      <c r="HA316" s="472"/>
      <c r="HB316" s="472"/>
      <c r="HC316" s="472"/>
      <c r="HD316" s="472"/>
      <c r="HE316" s="472"/>
      <c r="HF316" s="472"/>
      <c r="HG316" s="472"/>
      <c r="HH316" s="472"/>
      <c r="HI316" s="472"/>
      <c r="HJ316" s="472"/>
      <c r="HK316" s="472"/>
      <c r="HL316" s="472"/>
      <c r="HM316" s="472"/>
      <c r="HN316" s="472"/>
      <c r="HO316" s="472"/>
      <c r="HP316" s="472"/>
      <c r="HQ316" s="472"/>
      <c r="HR316" s="472"/>
      <c r="HS316" s="472"/>
      <c r="HT316" s="472"/>
      <c r="HU316" s="472"/>
      <c r="HV316" s="472"/>
      <c r="HW316" s="472"/>
      <c r="HX316" s="472"/>
      <c r="HY316" s="472"/>
      <c r="HZ316" s="472"/>
      <c r="IA316" s="472"/>
      <c r="IB316" s="472"/>
      <c r="IC316" s="472"/>
      <c r="ID316" s="472"/>
    </row>
    <row r="317" spans="1:238" x14ac:dyDescent="0.3">
      <c r="A317" s="397" t="s">
        <v>1209</v>
      </c>
      <c r="B317" s="611"/>
      <c r="C317" s="611"/>
      <c r="D317" s="611"/>
      <c r="E317" s="291">
        <f t="shared" si="73"/>
        <v>33000</v>
      </c>
      <c r="F317" s="291">
        <f>SUM(F318)</f>
        <v>0</v>
      </c>
      <c r="G317" s="291">
        <f t="shared" ref="G317:M317" si="91">SUM(G318)</f>
        <v>0</v>
      </c>
      <c r="H317" s="291">
        <f t="shared" si="91"/>
        <v>33000</v>
      </c>
      <c r="I317" s="291">
        <f t="shared" si="91"/>
        <v>0</v>
      </c>
      <c r="J317" s="291">
        <f t="shared" si="91"/>
        <v>0</v>
      </c>
      <c r="K317" s="291">
        <f t="shared" si="91"/>
        <v>0</v>
      </c>
      <c r="L317" s="291">
        <f t="shared" si="91"/>
        <v>0</v>
      </c>
      <c r="M317" s="291">
        <f t="shared" si="91"/>
        <v>0</v>
      </c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472"/>
      <c r="FQ317" s="472"/>
      <c r="FR317" s="472"/>
      <c r="FS317" s="472"/>
      <c r="FT317" s="472"/>
      <c r="FU317" s="472"/>
      <c r="FV317" s="472"/>
      <c r="FW317" s="472"/>
      <c r="FX317" s="472"/>
      <c r="FY317" s="472"/>
      <c r="FZ317" s="472"/>
      <c r="GA317" s="472"/>
      <c r="GB317" s="472"/>
      <c r="GC317" s="472"/>
      <c r="GD317" s="472"/>
      <c r="GE317" s="472"/>
      <c r="GF317" s="472"/>
      <c r="GG317" s="472"/>
      <c r="GH317" s="472"/>
      <c r="GI317" s="472"/>
      <c r="GJ317" s="472"/>
      <c r="GK317" s="472"/>
      <c r="GL317" s="472"/>
      <c r="GM317" s="472"/>
      <c r="GN317" s="472"/>
      <c r="GO317" s="472"/>
      <c r="GP317" s="472"/>
      <c r="GQ317" s="472"/>
      <c r="GR317" s="472"/>
      <c r="GS317" s="472"/>
      <c r="GT317" s="472"/>
      <c r="GU317" s="472"/>
      <c r="GV317" s="472"/>
      <c r="GW317" s="472"/>
      <c r="GX317" s="472"/>
      <c r="GY317" s="472"/>
      <c r="GZ317" s="472"/>
      <c r="HA317" s="472"/>
      <c r="HB317" s="472"/>
      <c r="HC317" s="472"/>
      <c r="HD317" s="472"/>
      <c r="HE317" s="472"/>
      <c r="HF317" s="472"/>
      <c r="HG317" s="472"/>
      <c r="HH317" s="472"/>
      <c r="HI317" s="472"/>
      <c r="HJ317" s="472"/>
      <c r="HK317" s="472"/>
      <c r="HL317" s="472"/>
      <c r="HM317" s="472"/>
      <c r="HN317" s="472"/>
      <c r="HO317" s="472"/>
      <c r="HP317" s="472"/>
      <c r="HQ317" s="472"/>
      <c r="HR317" s="472"/>
      <c r="HS317" s="472"/>
      <c r="HT317" s="472"/>
      <c r="HU317" s="472"/>
      <c r="HV317" s="472"/>
      <c r="HW317" s="472"/>
      <c r="HX317" s="472"/>
      <c r="HY317" s="472"/>
      <c r="HZ317" s="472"/>
      <c r="IA317" s="472"/>
      <c r="IB317" s="472"/>
      <c r="IC317" s="472"/>
      <c r="ID317" s="472"/>
    </row>
    <row r="318" spans="1:238" ht="31.2" x14ac:dyDescent="0.3">
      <c r="A318" s="397" t="s">
        <v>1242</v>
      </c>
      <c r="B318" s="611"/>
      <c r="C318" s="611"/>
      <c r="D318" s="611"/>
      <c r="E318" s="291">
        <f t="shared" si="73"/>
        <v>33000</v>
      </c>
      <c r="F318" s="291">
        <f t="shared" ref="F318:M318" si="92">SUM(F319:F319)</f>
        <v>0</v>
      </c>
      <c r="G318" s="291">
        <f t="shared" si="92"/>
        <v>0</v>
      </c>
      <c r="H318" s="291">
        <f t="shared" si="92"/>
        <v>33000</v>
      </c>
      <c r="I318" s="291">
        <f t="shared" si="92"/>
        <v>0</v>
      </c>
      <c r="J318" s="291">
        <f t="shared" si="92"/>
        <v>0</v>
      </c>
      <c r="K318" s="291">
        <f t="shared" si="92"/>
        <v>0</v>
      </c>
      <c r="L318" s="291">
        <f t="shared" si="92"/>
        <v>0</v>
      </c>
      <c r="M318" s="291">
        <f t="shared" si="92"/>
        <v>0</v>
      </c>
      <c r="N318" s="472"/>
      <c r="O318" s="472"/>
      <c r="P318" s="472"/>
      <c r="Q318" s="472"/>
      <c r="R318" s="472"/>
      <c r="S318" s="472"/>
      <c r="T318" s="472"/>
      <c r="U318" s="472"/>
      <c r="V318" s="472"/>
      <c r="W318" s="472"/>
      <c r="X318" s="472"/>
      <c r="Y318" s="472"/>
      <c r="Z318" s="472"/>
      <c r="AA318" s="472"/>
      <c r="AB318" s="472"/>
      <c r="AC318" s="472"/>
      <c r="AD318" s="472"/>
      <c r="AE318" s="472"/>
      <c r="AF318" s="472"/>
      <c r="AG318" s="472"/>
      <c r="AH318" s="472"/>
      <c r="AI318" s="472"/>
      <c r="AJ318" s="472"/>
      <c r="AK318" s="472"/>
      <c r="AL318" s="472"/>
      <c r="AM318" s="472"/>
      <c r="AN318" s="472"/>
      <c r="AO318" s="472"/>
      <c r="AP318" s="472"/>
      <c r="AQ318" s="472"/>
      <c r="AR318" s="472"/>
      <c r="AS318" s="472"/>
      <c r="AT318" s="472"/>
      <c r="AU318" s="472"/>
      <c r="AV318" s="472"/>
      <c r="AW318" s="472"/>
      <c r="AX318" s="472"/>
      <c r="AY318" s="472"/>
      <c r="AZ318" s="472"/>
      <c r="BA318" s="472"/>
      <c r="BB318" s="472"/>
      <c r="BC318" s="472"/>
      <c r="BD318" s="472"/>
      <c r="BE318" s="472"/>
      <c r="BF318" s="472"/>
      <c r="BG318" s="472"/>
      <c r="BH318" s="472"/>
      <c r="BI318" s="472"/>
      <c r="BJ318" s="472"/>
      <c r="BK318" s="472"/>
      <c r="BL318" s="472"/>
      <c r="BM318" s="472"/>
      <c r="BN318" s="472"/>
      <c r="BO318" s="472"/>
      <c r="BP318" s="472"/>
      <c r="BQ318" s="472"/>
      <c r="BR318" s="472"/>
      <c r="BS318" s="472"/>
      <c r="BT318" s="472"/>
      <c r="BU318" s="472"/>
      <c r="BV318" s="472"/>
      <c r="BW318" s="472"/>
      <c r="BX318" s="472"/>
      <c r="BY318" s="472"/>
      <c r="BZ318" s="472"/>
      <c r="CA318" s="472"/>
      <c r="CB318" s="472"/>
      <c r="CC318" s="472"/>
      <c r="CD318" s="472"/>
      <c r="CE318" s="472"/>
      <c r="CF318" s="472"/>
      <c r="CG318" s="472"/>
      <c r="CH318" s="472"/>
      <c r="CI318" s="472"/>
      <c r="CJ318" s="472"/>
      <c r="CK318" s="472"/>
      <c r="CL318" s="472"/>
      <c r="CM318" s="472"/>
      <c r="CN318" s="472"/>
      <c r="CO318" s="472"/>
      <c r="CP318" s="472"/>
      <c r="CQ318" s="472"/>
      <c r="CR318" s="472"/>
      <c r="CS318" s="472"/>
      <c r="CT318" s="472"/>
      <c r="CU318" s="472"/>
      <c r="CV318" s="472"/>
      <c r="CW318" s="472"/>
      <c r="CX318" s="472"/>
      <c r="CY318" s="472"/>
      <c r="CZ318" s="472"/>
      <c r="DA318" s="472"/>
      <c r="DB318" s="472"/>
      <c r="DC318" s="472"/>
      <c r="DD318" s="472"/>
      <c r="DE318" s="472"/>
      <c r="DF318" s="472"/>
      <c r="DG318" s="472"/>
      <c r="DH318" s="472"/>
      <c r="DI318" s="472"/>
      <c r="DJ318" s="472"/>
      <c r="DK318" s="472"/>
      <c r="DL318" s="472"/>
      <c r="DM318" s="472"/>
      <c r="DN318" s="472"/>
      <c r="DO318" s="472"/>
      <c r="DP318" s="472"/>
      <c r="DQ318" s="472"/>
      <c r="DR318" s="472"/>
      <c r="DS318" s="472"/>
      <c r="DT318" s="472"/>
      <c r="DU318" s="472"/>
      <c r="DV318" s="472"/>
      <c r="DW318" s="472"/>
      <c r="DX318" s="472"/>
      <c r="DY318" s="472"/>
      <c r="DZ318" s="472"/>
      <c r="EA318" s="472"/>
      <c r="EB318" s="472"/>
      <c r="EC318" s="472"/>
      <c r="ED318" s="472"/>
      <c r="EE318" s="472"/>
      <c r="EF318" s="472"/>
      <c r="EG318" s="472"/>
      <c r="EH318" s="472"/>
      <c r="EI318" s="472"/>
      <c r="EJ318" s="472"/>
      <c r="EK318" s="472"/>
      <c r="EL318" s="472"/>
      <c r="EM318" s="472"/>
      <c r="EN318" s="472"/>
      <c r="EO318" s="472"/>
      <c r="EP318" s="472"/>
      <c r="EQ318" s="472"/>
      <c r="ER318" s="472"/>
      <c r="ES318" s="472"/>
      <c r="ET318" s="472"/>
      <c r="EU318" s="472"/>
      <c r="EV318" s="472"/>
      <c r="EW318" s="472"/>
      <c r="EX318" s="472"/>
      <c r="EY318" s="472"/>
      <c r="EZ318" s="472"/>
      <c r="FA318" s="472"/>
      <c r="FB318" s="472"/>
      <c r="FC318" s="472"/>
      <c r="FD318" s="472"/>
      <c r="FE318" s="472"/>
      <c r="FF318" s="472"/>
      <c r="FG318" s="472"/>
      <c r="FH318" s="472"/>
      <c r="FI318" s="472"/>
      <c r="FJ318" s="472"/>
      <c r="FK318" s="472"/>
      <c r="FL318" s="472"/>
      <c r="FM318" s="472"/>
      <c r="FN318" s="472"/>
      <c r="FO318" s="472"/>
      <c r="FP318" s="472"/>
      <c r="FQ318" s="472"/>
      <c r="FR318" s="472"/>
      <c r="FS318" s="472"/>
      <c r="FT318" s="472"/>
      <c r="FU318" s="472"/>
      <c r="FV318" s="472"/>
      <c r="FW318" s="472"/>
      <c r="FX318" s="472"/>
      <c r="FY318" s="472"/>
      <c r="FZ318" s="472"/>
      <c r="GA318" s="472"/>
      <c r="GB318" s="472"/>
      <c r="GC318" s="472"/>
      <c r="GD318" s="472"/>
      <c r="GE318" s="472"/>
      <c r="GF318" s="472"/>
      <c r="GG318" s="472"/>
      <c r="GH318" s="472"/>
      <c r="GI318" s="472"/>
      <c r="GJ318" s="472"/>
      <c r="GK318" s="472"/>
      <c r="GL318" s="472"/>
      <c r="GM318" s="472"/>
      <c r="GN318" s="472"/>
      <c r="GO318" s="472"/>
      <c r="GP318" s="472"/>
      <c r="GQ318" s="472"/>
      <c r="GR318" s="472"/>
      <c r="GS318" s="472"/>
      <c r="GT318" s="472"/>
      <c r="GU318" s="472"/>
      <c r="GV318" s="472"/>
      <c r="GW318" s="472"/>
      <c r="GX318" s="472"/>
      <c r="GY318" s="472"/>
      <c r="GZ318" s="472"/>
      <c r="HA318" s="472"/>
      <c r="HB318" s="472"/>
      <c r="HC318" s="472"/>
      <c r="HD318" s="472"/>
      <c r="HE318" s="472"/>
      <c r="HF318" s="472"/>
      <c r="HG318" s="472"/>
      <c r="HH318" s="472"/>
      <c r="HI318" s="472"/>
      <c r="HJ318" s="472"/>
      <c r="HK318" s="472"/>
      <c r="HL318" s="472"/>
      <c r="HM318" s="472"/>
      <c r="HN318" s="472"/>
      <c r="HO318" s="472"/>
      <c r="HP318" s="472"/>
      <c r="HQ318" s="472"/>
      <c r="HR318" s="472"/>
      <c r="HS318" s="472"/>
      <c r="HT318" s="472"/>
      <c r="HU318" s="472"/>
      <c r="HV318" s="472"/>
      <c r="HW318" s="472"/>
      <c r="HX318" s="472"/>
      <c r="HY318" s="472"/>
      <c r="HZ318" s="472"/>
      <c r="IA318" s="472"/>
      <c r="IB318" s="472"/>
      <c r="IC318" s="472"/>
      <c r="ID318" s="472"/>
    </row>
    <row r="319" spans="1:238" ht="31.2" x14ac:dyDescent="0.3">
      <c r="A319" s="305" t="s">
        <v>1561</v>
      </c>
      <c r="B319" s="616">
        <v>2</v>
      </c>
      <c r="C319" s="616">
        <v>849</v>
      </c>
      <c r="D319" s="616">
        <v>5301</v>
      </c>
      <c r="E319" s="294">
        <f t="shared" si="73"/>
        <v>33000</v>
      </c>
      <c r="F319" s="294">
        <v>0</v>
      </c>
      <c r="G319" s="294">
        <v>0</v>
      </c>
      <c r="H319" s="294">
        <v>33000</v>
      </c>
      <c r="I319" s="294">
        <v>0</v>
      </c>
      <c r="J319" s="294">
        <v>0</v>
      </c>
      <c r="K319" s="294">
        <v>0</v>
      </c>
      <c r="L319" s="294">
        <v>0</v>
      </c>
      <c r="M319" s="294">
        <v>0</v>
      </c>
      <c r="N319" s="472"/>
      <c r="O319" s="472"/>
      <c r="P319" s="472"/>
      <c r="Q319" s="472"/>
      <c r="R319" s="472"/>
      <c r="S319" s="472"/>
      <c r="T319" s="472"/>
      <c r="U319" s="472"/>
      <c r="V319" s="472"/>
      <c r="W319" s="472"/>
      <c r="X319" s="472"/>
      <c r="Y319" s="472"/>
      <c r="Z319" s="472"/>
      <c r="AA319" s="472"/>
      <c r="AB319" s="472"/>
      <c r="AC319" s="472"/>
      <c r="AD319" s="472"/>
      <c r="AE319" s="472"/>
      <c r="AF319" s="472"/>
      <c r="AG319" s="472"/>
      <c r="AH319" s="472"/>
      <c r="AI319" s="472"/>
      <c r="AJ319" s="472"/>
      <c r="AK319" s="472"/>
      <c r="AL319" s="472"/>
      <c r="AM319" s="472"/>
      <c r="AN319" s="472"/>
      <c r="AO319" s="472"/>
      <c r="AP319" s="472"/>
      <c r="AQ319" s="472"/>
      <c r="AR319" s="472"/>
      <c r="AS319" s="472"/>
      <c r="AT319" s="472"/>
      <c r="AU319" s="472"/>
      <c r="AV319" s="472"/>
      <c r="AW319" s="472"/>
      <c r="AX319" s="472"/>
      <c r="AY319" s="472"/>
      <c r="AZ319" s="472"/>
      <c r="BA319" s="472"/>
      <c r="BB319" s="472"/>
      <c r="BC319" s="472"/>
      <c r="BD319" s="472"/>
      <c r="BE319" s="472"/>
      <c r="BF319" s="472"/>
      <c r="BG319" s="472"/>
      <c r="BH319" s="472"/>
      <c r="BI319" s="472"/>
      <c r="BJ319" s="472"/>
      <c r="BK319" s="472"/>
      <c r="BL319" s="472"/>
      <c r="BM319" s="472"/>
      <c r="BN319" s="472"/>
      <c r="BO319" s="472"/>
      <c r="BP319" s="472"/>
      <c r="BQ319" s="472"/>
      <c r="BR319" s="472"/>
      <c r="BS319" s="472"/>
      <c r="BT319" s="472"/>
      <c r="BU319" s="472"/>
      <c r="BV319" s="472"/>
      <c r="BW319" s="472"/>
      <c r="BX319" s="472"/>
      <c r="BY319" s="472"/>
      <c r="BZ319" s="472"/>
      <c r="CA319" s="472"/>
      <c r="CB319" s="472"/>
      <c r="CC319" s="472"/>
      <c r="CD319" s="472"/>
      <c r="CE319" s="472"/>
      <c r="CF319" s="472"/>
      <c r="CG319" s="472"/>
      <c r="CH319" s="472"/>
      <c r="CI319" s="472"/>
      <c r="CJ319" s="472"/>
      <c r="CK319" s="472"/>
      <c r="CL319" s="472"/>
      <c r="CM319" s="472"/>
      <c r="CN319" s="472"/>
      <c r="CO319" s="472"/>
      <c r="CP319" s="472"/>
      <c r="CQ319" s="472"/>
      <c r="CR319" s="472"/>
      <c r="CS319" s="472"/>
      <c r="CT319" s="472"/>
      <c r="CU319" s="472"/>
      <c r="CV319" s="472"/>
      <c r="CW319" s="472"/>
      <c r="CX319" s="472"/>
      <c r="CY319" s="472"/>
      <c r="CZ319" s="472"/>
      <c r="DA319" s="472"/>
      <c r="DB319" s="472"/>
      <c r="DC319" s="472"/>
      <c r="DD319" s="472"/>
      <c r="DE319" s="472"/>
      <c r="DF319" s="472"/>
      <c r="DG319" s="472"/>
      <c r="DH319" s="472"/>
      <c r="DI319" s="472"/>
      <c r="DJ319" s="472"/>
      <c r="DK319" s="472"/>
      <c r="DL319" s="472"/>
      <c r="DM319" s="472"/>
      <c r="DN319" s="472"/>
      <c r="DO319" s="472"/>
      <c r="DP319" s="472"/>
      <c r="DQ319" s="472"/>
      <c r="DR319" s="472"/>
      <c r="DS319" s="472"/>
      <c r="DT319" s="472"/>
      <c r="DU319" s="472"/>
      <c r="DV319" s="472"/>
      <c r="DW319" s="472"/>
      <c r="DX319" s="472"/>
      <c r="DY319" s="472"/>
      <c r="DZ319" s="472"/>
      <c r="EA319" s="472"/>
      <c r="EB319" s="472"/>
      <c r="EC319" s="472"/>
      <c r="ED319" s="472"/>
      <c r="EE319" s="472"/>
      <c r="EF319" s="472"/>
      <c r="EG319" s="472"/>
      <c r="EH319" s="472"/>
      <c r="EI319" s="472"/>
      <c r="EJ319" s="472"/>
      <c r="EK319" s="472"/>
      <c r="EL319" s="472"/>
      <c r="EM319" s="472"/>
      <c r="EN319" s="472"/>
      <c r="EO319" s="472"/>
      <c r="EP319" s="472"/>
      <c r="EQ319" s="472"/>
      <c r="ER319" s="472"/>
      <c r="ES319" s="472"/>
      <c r="ET319" s="472"/>
      <c r="EU319" s="472"/>
      <c r="EV319" s="472"/>
      <c r="EW319" s="472"/>
      <c r="EX319" s="472"/>
      <c r="EY319" s="472"/>
      <c r="EZ319" s="472"/>
      <c r="FA319" s="472"/>
      <c r="FB319" s="472"/>
      <c r="FC319" s="472"/>
      <c r="FD319" s="472"/>
      <c r="FE319" s="472"/>
      <c r="FF319" s="472"/>
      <c r="FG319" s="472"/>
      <c r="FH319" s="472"/>
      <c r="FI319" s="472"/>
      <c r="FJ319" s="472"/>
      <c r="FK319" s="472"/>
      <c r="FL319" s="472"/>
      <c r="FM319" s="472"/>
      <c r="FN319" s="472"/>
      <c r="FO319" s="472"/>
      <c r="FP319" s="472"/>
      <c r="FQ319" s="472"/>
      <c r="FR319" s="472"/>
      <c r="FS319" s="472"/>
      <c r="FT319" s="472"/>
      <c r="FU319" s="472"/>
      <c r="FV319" s="472"/>
      <c r="FW319" s="472"/>
      <c r="FX319" s="472"/>
      <c r="FY319" s="472"/>
      <c r="FZ319" s="472"/>
      <c r="GA319" s="472"/>
      <c r="GB319" s="472"/>
      <c r="GC319" s="472"/>
      <c r="GD319" s="472"/>
      <c r="GE319" s="472"/>
      <c r="GF319" s="472"/>
      <c r="GG319" s="472"/>
      <c r="GH319" s="472"/>
      <c r="GI319" s="472"/>
      <c r="GJ319" s="472"/>
      <c r="GK319" s="472"/>
      <c r="GL319" s="472"/>
      <c r="GM319" s="472"/>
      <c r="GN319" s="472"/>
      <c r="GO319" s="472"/>
      <c r="GP319" s="472"/>
      <c r="GQ319" s="472"/>
      <c r="GR319" s="472"/>
      <c r="GS319" s="472"/>
      <c r="GT319" s="472"/>
      <c r="GU319" s="472"/>
      <c r="GV319" s="472"/>
      <c r="GW319" s="472"/>
      <c r="GX319" s="472"/>
      <c r="GY319" s="472"/>
      <c r="GZ319" s="472"/>
      <c r="HA319" s="472"/>
      <c r="HB319" s="472"/>
      <c r="HC319" s="472"/>
      <c r="HD319" s="472"/>
      <c r="HE319" s="472"/>
      <c r="HF319" s="472"/>
      <c r="HG319" s="472"/>
      <c r="HH319" s="472"/>
      <c r="HI319" s="472"/>
      <c r="HJ319" s="472"/>
      <c r="HK319" s="472"/>
      <c r="HL319" s="472"/>
      <c r="HM319" s="472"/>
      <c r="HN319" s="472"/>
      <c r="HO319" s="472"/>
      <c r="HP319" s="472"/>
      <c r="HQ319" s="472"/>
      <c r="HR319" s="472"/>
      <c r="HS319" s="472"/>
      <c r="HT319" s="472"/>
      <c r="HU319" s="472"/>
      <c r="HV319" s="472"/>
      <c r="HW319" s="472"/>
      <c r="HX319" s="472"/>
      <c r="HY319" s="472"/>
      <c r="HZ319" s="472"/>
      <c r="IA319" s="472"/>
      <c r="IB319" s="472"/>
      <c r="IC319" s="472"/>
      <c r="ID319" s="472"/>
    </row>
    <row r="320" spans="1:238" x14ac:dyDescent="0.3">
      <c r="A320" s="401" t="s">
        <v>1243</v>
      </c>
      <c r="B320" s="621"/>
      <c r="C320" s="621"/>
      <c r="D320" s="621"/>
      <c r="E320" s="291">
        <f t="shared" si="73"/>
        <v>40370</v>
      </c>
      <c r="F320" s="291">
        <f>SUM(F321)</f>
        <v>0</v>
      </c>
      <c r="G320" s="291">
        <f t="shared" ref="G320:M320" si="93">SUM(G321)</f>
        <v>0</v>
      </c>
      <c r="H320" s="291">
        <f t="shared" si="93"/>
        <v>40370</v>
      </c>
      <c r="I320" s="291">
        <f t="shared" si="93"/>
        <v>0</v>
      </c>
      <c r="J320" s="291">
        <f t="shared" si="93"/>
        <v>0</v>
      </c>
      <c r="K320" s="291">
        <f t="shared" si="93"/>
        <v>0</v>
      </c>
      <c r="L320" s="291">
        <f t="shared" si="93"/>
        <v>0</v>
      </c>
      <c r="M320" s="291">
        <f t="shared" si="93"/>
        <v>0</v>
      </c>
      <c r="N320" s="472"/>
      <c r="O320" s="472"/>
      <c r="P320" s="472"/>
      <c r="Q320" s="472"/>
      <c r="R320" s="472"/>
      <c r="S320" s="472"/>
      <c r="T320" s="472"/>
      <c r="U320" s="472"/>
      <c r="V320" s="472"/>
      <c r="W320" s="472"/>
      <c r="X320" s="472"/>
      <c r="Y320" s="472"/>
      <c r="Z320" s="472"/>
      <c r="AA320" s="472"/>
      <c r="AB320" s="472"/>
      <c r="AC320" s="472"/>
      <c r="AD320" s="472"/>
      <c r="AE320" s="472"/>
      <c r="AF320" s="472"/>
      <c r="AG320" s="472"/>
      <c r="AH320" s="472"/>
      <c r="AI320" s="472"/>
      <c r="AJ320" s="472"/>
      <c r="AK320" s="472"/>
      <c r="AL320" s="472"/>
      <c r="AM320" s="472"/>
      <c r="AN320" s="472"/>
      <c r="AO320" s="472"/>
      <c r="AP320" s="472"/>
      <c r="AQ320" s="472"/>
      <c r="AR320" s="472"/>
      <c r="AS320" s="472"/>
      <c r="AT320" s="472"/>
      <c r="AU320" s="472"/>
      <c r="AV320" s="472"/>
      <c r="AW320" s="472"/>
      <c r="AX320" s="472"/>
      <c r="AY320" s="472"/>
      <c r="AZ320" s="472"/>
      <c r="BA320" s="472"/>
      <c r="BB320" s="472"/>
      <c r="BC320" s="472"/>
      <c r="BD320" s="472"/>
      <c r="BE320" s="472"/>
      <c r="BF320" s="472"/>
      <c r="BG320" s="472"/>
      <c r="BH320" s="472"/>
      <c r="BI320" s="472"/>
      <c r="BJ320" s="472"/>
      <c r="BK320" s="472"/>
      <c r="BL320" s="472"/>
      <c r="BM320" s="472"/>
      <c r="BN320" s="472"/>
      <c r="BO320" s="472"/>
      <c r="BP320" s="472"/>
      <c r="BQ320" s="472"/>
      <c r="BR320" s="472"/>
      <c r="BS320" s="472"/>
      <c r="BT320" s="472"/>
      <c r="BU320" s="472"/>
      <c r="BV320" s="472"/>
      <c r="BW320" s="472"/>
      <c r="BX320" s="472"/>
      <c r="BY320" s="472"/>
      <c r="BZ320" s="472"/>
      <c r="CA320" s="472"/>
      <c r="CB320" s="472"/>
      <c r="CC320" s="472"/>
      <c r="CD320" s="472"/>
      <c r="CE320" s="472"/>
      <c r="CF320" s="472"/>
      <c r="CG320" s="472"/>
      <c r="CH320" s="472"/>
      <c r="CI320" s="472"/>
      <c r="CJ320" s="472"/>
      <c r="CK320" s="472"/>
      <c r="CL320" s="472"/>
      <c r="CM320" s="472"/>
      <c r="CN320" s="472"/>
      <c r="CO320" s="472"/>
      <c r="CP320" s="472"/>
      <c r="CQ320" s="472"/>
      <c r="CR320" s="472"/>
      <c r="CS320" s="472"/>
      <c r="CT320" s="472"/>
      <c r="CU320" s="472"/>
      <c r="CV320" s="472"/>
      <c r="CW320" s="472"/>
      <c r="CX320" s="472"/>
      <c r="CY320" s="472"/>
      <c r="CZ320" s="472"/>
      <c r="DA320" s="472"/>
      <c r="DB320" s="472"/>
      <c r="DC320" s="472"/>
      <c r="DD320" s="472"/>
      <c r="DE320" s="472"/>
      <c r="DF320" s="472"/>
      <c r="DG320" s="472"/>
      <c r="DH320" s="472"/>
      <c r="DI320" s="472"/>
      <c r="DJ320" s="472"/>
      <c r="DK320" s="472"/>
      <c r="DL320" s="472"/>
      <c r="DM320" s="472"/>
      <c r="DN320" s="472"/>
      <c r="DO320" s="472"/>
      <c r="DP320" s="472"/>
      <c r="DQ320" s="472"/>
      <c r="DR320" s="472"/>
      <c r="DS320" s="472"/>
      <c r="DT320" s="472"/>
      <c r="DU320" s="472"/>
      <c r="DV320" s="472"/>
      <c r="DW320" s="472"/>
      <c r="DX320" s="472"/>
      <c r="DY320" s="472"/>
      <c r="DZ320" s="472"/>
      <c r="EA320" s="472"/>
      <c r="EB320" s="472"/>
      <c r="EC320" s="472"/>
      <c r="ED320" s="472"/>
      <c r="EE320" s="472"/>
      <c r="EF320" s="472"/>
      <c r="EG320" s="472"/>
      <c r="EH320" s="472"/>
      <c r="EI320" s="472"/>
      <c r="EJ320" s="472"/>
      <c r="EK320" s="472"/>
      <c r="EL320" s="472"/>
      <c r="EM320" s="472"/>
      <c r="EN320" s="472"/>
      <c r="EO320" s="472"/>
      <c r="EP320" s="472"/>
      <c r="EQ320" s="472"/>
      <c r="ER320" s="472"/>
      <c r="ES320" s="472"/>
      <c r="ET320" s="472"/>
      <c r="EU320" s="472"/>
      <c r="EV320" s="472"/>
      <c r="EW320" s="472"/>
      <c r="EX320" s="472"/>
      <c r="EY320" s="472"/>
      <c r="EZ320" s="472"/>
      <c r="FA320" s="472"/>
      <c r="FB320" s="472"/>
      <c r="FC320" s="472"/>
      <c r="FD320" s="472"/>
      <c r="FE320" s="472"/>
      <c r="FF320" s="472"/>
      <c r="FG320" s="472"/>
      <c r="FH320" s="472"/>
      <c r="FI320" s="472"/>
      <c r="FJ320" s="472"/>
      <c r="FK320" s="472"/>
      <c r="FL320" s="472"/>
      <c r="FM320" s="472"/>
      <c r="FN320" s="472"/>
      <c r="FO320" s="472"/>
      <c r="FP320" s="472"/>
      <c r="FQ320" s="472"/>
      <c r="FR320" s="472"/>
      <c r="FS320" s="472"/>
      <c r="FT320" s="472"/>
      <c r="FU320" s="472"/>
      <c r="FV320" s="472"/>
      <c r="FW320" s="472"/>
      <c r="FX320" s="472"/>
      <c r="FY320" s="472"/>
      <c r="FZ320" s="472"/>
      <c r="GA320" s="472"/>
      <c r="GB320" s="472"/>
      <c r="GC320" s="472"/>
      <c r="GD320" s="472"/>
      <c r="GE320" s="472"/>
      <c r="GF320" s="472"/>
      <c r="GG320" s="472"/>
      <c r="GH320" s="472"/>
      <c r="GI320" s="472"/>
      <c r="GJ320" s="472"/>
      <c r="GK320" s="472"/>
      <c r="GL320" s="472"/>
      <c r="GM320" s="472"/>
      <c r="GN320" s="472"/>
      <c r="GO320" s="472"/>
      <c r="GP320" s="472"/>
      <c r="GQ320" s="472"/>
      <c r="GR320" s="472"/>
      <c r="GS320" s="472"/>
      <c r="GT320" s="472"/>
      <c r="GU320" s="472"/>
      <c r="GV320" s="472"/>
      <c r="GW320" s="472"/>
      <c r="GX320" s="472"/>
      <c r="GY320" s="472"/>
      <c r="GZ320" s="472"/>
      <c r="HA320" s="472"/>
      <c r="HB320" s="472"/>
      <c r="HC320" s="472"/>
      <c r="HD320" s="472"/>
      <c r="HE320" s="472"/>
      <c r="HF320" s="472"/>
      <c r="HG320" s="472"/>
      <c r="HH320" s="472"/>
      <c r="HI320" s="472"/>
      <c r="HJ320" s="472"/>
      <c r="HK320" s="472"/>
      <c r="HL320" s="472"/>
      <c r="HM320" s="472"/>
      <c r="HN320" s="472"/>
      <c r="HO320" s="472"/>
      <c r="HP320" s="472"/>
      <c r="HQ320" s="472"/>
      <c r="HR320" s="472"/>
      <c r="HS320" s="472"/>
      <c r="HT320" s="472"/>
      <c r="HU320" s="472"/>
      <c r="HV320" s="472"/>
      <c r="HW320" s="472"/>
      <c r="HX320" s="472"/>
      <c r="HY320" s="472"/>
      <c r="HZ320" s="472"/>
      <c r="IA320" s="472"/>
      <c r="IB320" s="472"/>
      <c r="IC320" s="472"/>
      <c r="ID320" s="472"/>
    </row>
    <row r="321" spans="1:238" ht="31.2" x14ac:dyDescent="0.3">
      <c r="A321" s="397" t="s">
        <v>1201</v>
      </c>
      <c r="B321" s="611"/>
      <c r="C321" s="611"/>
      <c r="D321" s="611"/>
      <c r="E321" s="291">
        <f t="shared" si="73"/>
        <v>40370</v>
      </c>
      <c r="F321" s="291">
        <f t="shared" ref="F321:M321" si="94">SUM(F322:F322)</f>
        <v>0</v>
      </c>
      <c r="G321" s="291">
        <f t="shared" si="94"/>
        <v>0</v>
      </c>
      <c r="H321" s="291">
        <f t="shared" si="94"/>
        <v>40370</v>
      </c>
      <c r="I321" s="291">
        <f t="shared" si="94"/>
        <v>0</v>
      </c>
      <c r="J321" s="291">
        <f t="shared" si="94"/>
        <v>0</v>
      </c>
      <c r="K321" s="291">
        <f t="shared" si="94"/>
        <v>0</v>
      </c>
      <c r="L321" s="291">
        <f t="shared" si="94"/>
        <v>0</v>
      </c>
      <c r="M321" s="291">
        <f t="shared" si="94"/>
        <v>0</v>
      </c>
      <c r="N321" s="472"/>
      <c r="O321" s="472"/>
      <c r="P321" s="472"/>
      <c r="Q321" s="472"/>
      <c r="R321" s="472"/>
      <c r="S321" s="472"/>
      <c r="T321" s="472"/>
      <c r="U321" s="472"/>
      <c r="V321" s="472"/>
      <c r="W321" s="472"/>
      <c r="X321" s="472"/>
      <c r="Y321" s="472"/>
      <c r="Z321" s="472"/>
      <c r="AA321" s="472"/>
      <c r="AB321" s="472"/>
      <c r="AC321" s="472"/>
      <c r="AD321" s="472"/>
      <c r="AE321" s="472"/>
      <c r="AF321" s="472"/>
      <c r="AG321" s="472"/>
      <c r="AH321" s="472"/>
      <c r="AI321" s="472"/>
      <c r="AJ321" s="472"/>
      <c r="AK321" s="472"/>
      <c r="AL321" s="472"/>
      <c r="AM321" s="472"/>
      <c r="AN321" s="472"/>
      <c r="AO321" s="472"/>
      <c r="AP321" s="472"/>
      <c r="AQ321" s="472"/>
      <c r="AR321" s="472"/>
      <c r="AS321" s="472"/>
      <c r="AT321" s="472"/>
      <c r="AU321" s="472"/>
      <c r="AV321" s="472"/>
      <c r="AW321" s="472"/>
      <c r="AX321" s="472"/>
      <c r="AY321" s="472"/>
      <c r="AZ321" s="472"/>
      <c r="BA321" s="472"/>
      <c r="BB321" s="472"/>
      <c r="BC321" s="472"/>
      <c r="BD321" s="472"/>
      <c r="BE321" s="472"/>
      <c r="BF321" s="472"/>
      <c r="BG321" s="472"/>
      <c r="BH321" s="472"/>
      <c r="BI321" s="472"/>
      <c r="BJ321" s="472"/>
      <c r="BK321" s="472"/>
      <c r="BL321" s="472"/>
      <c r="BM321" s="472"/>
      <c r="BN321" s="472"/>
      <c r="BO321" s="472"/>
      <c r="BP321" s="472"/>
      <c r="BQ321" s="472"/>
      <c r="BR321" s="472"/>
      <c r="BS321" s="472"/>
      <c r="BT321" s="472"/>
      <c r="BU321" s="472"/>
      <c r="BV321" s="472"/>
      <c r="BW321" s="472"/>
      <c r="BX321" s="472"/>
      <c r="BY321" s="472"/>
      <c r="BZ321" s="472"/>
      <c r="CA321" s="472"/>
      <c r="CB321" s="472"/>
      <c r="CC321" s="472"/>
      <c r="CD321" s="472"/>
      <c r="CE321" s="472"/>
      <c r="CF321" s="472"/>
      <c r="CG321" s="472"/>
      <c r="CH321" s="472"/>
      <c r="CI321" s="472"/>
      <c r="CJ321" s="472"/>
      <c r="CK321" s="472"/>
      <c r="CL321" s="472"/>
      <c r="CM321" s="472"/>
      <c r="CN321" s="472"/>
      <c r="CO321" s="472"/>
      <c r="CP321" s="472"/>
      <c r="CQ321" s="472"/>
      <c r="CR321" s="472"/>
      <c r="CS321" s="472"/>
      <c r="CT321" s="472"/>
      <c r="CU321" s="472"/>
      <c r="CV321" s="472"/>
      <c r="CW321" s="472"/>
      <c r="CX321" s="472"/>
      <c r="CY321" s="472"/>
      <c r="CZ321" s="472"/>
      <c r="DA321" s="472"/>
      <c r="DB321" s="472"/>
      <c r="DC321" s="472"/>
      <c r="DD321" s="472"/>
      <c r="DE321" s="472"/>
      <c r="DF321" s="472"/>
      <c r="DG321" s="472"/>
      <c r="DH321" s="472"/>
      <c r="DI321" s="472"/>
      <c r="DJ321" s="472"/>
      <c r="DK321" s="472"/>
      <c r="DL321" s="472"/>
      <c r="DM321" s="472"/>
      <c r="DN321" s="472"/>
      <c r="DO321" s="472"/>
      <c r="DP321" s="472"/>
      <c r="DQ321" s="472"/>
      <c r="DR321" s="472"/>
      <c r="DS321" s="472"/>
      <c r="DT321" s="472"/>
      <c r="DU321" s="472"/>
      <c r="DV321" s="472"/>
      <c r="DW321" s="472"/>
      <c r="DX321" s="472"/>
      <c r="DY321" s="472"/>
      <c r="DZ321" s="472"/>
      <c r="EA321" s="472"/>
      <c r="EB321" s="472"/>
      <c r="EC321" s="472"/>
      <c r="ED321" s="472"/>
      <c r="EE321" s="472"/>
      <c r="EF321" s="472"/>
      <c r="EG321" s="472"/>
      <c r="EH321" s="472"/>
      <c r="EI321" s="472"/>
      <c r="EJ321" s="472"/>
      <c r="EK321" s="472"/>
      <c r="EL321" s="472"/>
      <c r="EM321" s="472"/>
      <c r="EN321" s="472"/>
      <c r="EO321" s="472"/>
      <c r="EP321" s="472"/>
      <c r="EQ321" s="472"/>
      <c r="ER321" s="472"/>
      <c r="ES321" s="472"/>
      <c r="ET321" s="472"/>
      <c r="EU321" s="472"/>
      <c r="EV321" s="472"/>
      <c r="EW321" s="472"/>
      <c r="EX321" s="472"/>
      <c r="EY321" s="472"/>
      <c r="EZ321" s="472"/>
      <c r="FA321" s="472"/>
      <c r="FB321" s="472"/>
      <c r="FC321" s="472"/>
      <c r="FD321" s="472"/>
      <c r="FE321" s="472"/>
      <c r="FF321" s="472"/>
      <c r="FG321" s="472"/>
      <c r="FH321" s="472"/>
      <c r="FI321" s="472"/>
      <c r="FJ321" s="472"/>
      <c r="FK321" s="472"/>
      <c r="FL321" s="472"/>
      <c r="FM321" s="472"/>
      <c r="FN321" s="472"/>
      <c r="FO321" s="472"/>
      <c r="FP321" s="472"/>
      <c r="FQ321" s="472"/>
      <c r="FR321" s="472"/>
      <c r="FS321" s="472"/>
      <c r="FT321" s="472"/>
      <c r="FU321" s="472"/>
      <c r="FV321" s="472"/>
      <c r="FW321" s="472"/>
      <c r="FX321" s="472"/>
      <c r="FY321" s="472"/>
      <c r="FZ321" s="472"/>
      <c r="GA321" s="472"/>
      <c r="GB321" s="472"/>
      <c r="GC321" s="472"/>
      <c r="GD321" s="472"/>
      <c r="GE321" s="472"/>
      <c r="GF321" s="472"/>
      <c r="GG321" s="472"/>
      <c r="GH321" s="472"/>
      <c r="GI321" s="472"/>
      <c r="GJ321" s="472"/>
      <c r="GK321" s="472"/>
      <c r="GL321" s="472"/>
      <c r="GM321" s="472"/>
      <c r="GN321" s="472"/>
      <c r="GO321" s="472"/>
      <c r="GP321" s="472"/>
      <c r="GQ321" s="472"/>
      <c r="GR321" s="472"/>
      <c r="GS321" s="472"/>
      <c r="GT321" s="472"/>
      <c r="GU321" s="472"/>
      <c r="GV321" s="472"/>
      <c r="GW321" s="472"/>
      <c r="GX321" s="472"/>
      <c r="GY321" s="472"/>
      <c r="GZ321" s="472"/>
      <c r="HA321" s="472"/>
      <c r="HB321" s="472"/>
      <c r="HC321" s="472"/>
      <c r="HD321" s="472"/>
      <c r="HE321" s="472"/>
      <c r="HF321" s="472"/>
      <c r="HG321" s="472"/>
      <c r="HH321" s="472"/>
      <c r="HI321" s="472"/>
      <c r="HJ321" s="472"/>
      <c r="HK321" s="472"/>
      <c r="HL321" s="472"/>
      <c r="HM321" s="472"/>
      <c r="HN321" s="472"/>
      <c r="HO321" s="472"/>
      <c r="HP321" s="472"/>
      <c r="HQ321" s="472"/>
      <c r="HR321" s="472"/>
      <c r="HS321" s="472"/>
      <c r="HT321" s="472"/>
      <c r="HU321" s="472"/>
      <c r="HV321" s="472"/>
      <c r="HW321" s="472"/>
      <c r="HX321" s="472"/>
      <c r="HY321" s="472"/>
      <c r="HZ321" s="472"/>
      <c r="IA321" s="472"/>
      <c r="IB321" s="472"/>
      <c r="IC321" s="472"/>
      <c r="ID321" s="472"/>
    </row>
    <row r="322" spans="1:238" ht="46.8" x14ac:dyDescent="0.3">
      <c r="A322" s="303" t="s">
        <v>1244</v>
      </c>
      <c r="B322" s="612">
        <v>2</v>
      </c>
      <c r="C322" s="612">
        <v>606</v>
      </c>
      <c r="D322" s="612">
        <v>5400</v>
      </c>
      <c r="E322" s="294">
        <f t="shared" si="73"/>
        <v>40370</v>
      </c>
      <c r="F322" s="294">
        <v>0</v>
      </c>
      <c r="G322" s="294">
        <v>0</v>
      </c>
      <c r="H322" s="294">
        <v>40370</v>
      </c>
      <c r="I322" s="294">
        <v>0</v>
      </c>
      <c r="J322" s="294">
        <v>0</v>
      </c>
      <c r="K322" s="294">
        <v>0</v>
      </c>
      <c r="L322" s="294">
        <v>0</v>
      </c>
      <c r="M322" s="294">
        <v>0</v>
      </c>
      <c r="N322" s="472"/>
      <c r="O322" s="472"/>
      <c r="P322" s="472"/>
      <c r="Q322" s="472"/>
      <c r="R322" s="472"/>
      <c r="S322" s="472"/>
      <c r="T322" s="472"/>
      <c r="U322" s="472"/>
      <c r="V322" s="472"/>
      <c r="W322" s="472"/>
      <c r="X322" s="472"/>
      <c r="Y322" s="472"/>
      <c r="Z322" s="472"/>
      <c r="AA322" s="472"/>
      <c r="AB322" s="472"/>
      <c r="AC322" s="472"/>
      <c r="AD322" s="472"/>
      <c r="AE322" s="472"/>
      <c r="AF322" s="472"/>
      <c r="AG322" s="472"/>
      <c r="AH322" s="472"/>
      <c r="AI322" s="472"/>
      <c r="AJ322" s="472"/>
      <c r="AK322" s="472"/>
      <c r="AL322" s="472"/>
      <c r="AM322" s="472"/>
      <c r="AN322" s="472"/>
      <c r="AO322" s="472"/>
      <c r="AP322" s="472"/>
      <c r="AQ322" s="472"/>
      <c r="AR322" s="472"/>
      <c r="AS322" s="472"/>
      <c r="AT322" s="472"/>
      <c r="AU322" s="472"/>
      <c r="AV322" s="472"/>
      <c r="AW322" s="472"/>
      <c r="AX322" s="472"/>
      <c r="AY322" s="472"/>
      <c r="AZ322" s="472"/>
      <c r="BA322" s="472"/>
      <c r="BB322" s="472"/>
      <c r="BC322" s="472"/>
      <c r="BD322" s="472"/>
      <c r="BE322" s="472"/>
      <c r="BF322" s="472"/>
      <c r="BG322" s="472"/>
      <c r="BH322" s="472"/>
      <c r="BI322" s="472"/>
      <c r="BJ322" s="472"/>
      <c r="BK322" s="472"/>
      <c r="BL322" s="472"/>
      <c r="BM322" s="472"/>
      <c r="BN322" s="472"/>
      <c r="BO322" s="472"/>
      <c r="BP322" s="472"/>
      <c r="BQ322" s="472"/>
      <c r="BR322" s="472"/>
      <c r="BS322" s="472"/>
      <c r="BT322" s="472"/>
      <c r="BU322" s="472"/>
      <c r="BV322" s="472"/>
      <c r="BW322" s="472"/>
      <c r="BX322" s="472"/>
      <c r="BY322" s="472"/>
      <c r="BZ322" s="472"/>
      <c r="CA322" s="472"/>
      <c r="CB322" s="472"/>
      <c r="CC322" s="472"/>
      <c r="CD322" s="472"/>
      <c r="CE322" s="472"/>
      <c r="CF322" s="472"/>
      <c r="CG322" s="472"/>
      <c r="CH322" s="472"/>
      <c r="CI322" s="472"/>
      <c r="CJ322" s="472"/>
      <c r="CK322" s="472"/>
      <c r="CL322" s="472"/>
      <c r="CM322" s="472"/>
      <c r="CN322" s="472"/>
      <c r="CO322" s="472"/>
      <c r="CP322" s="472"/>
      <c r="CQ322" s="472"/>
      <c r="CR322" s="472"/>
      <c r="CS322" s="472"/>
      <c r="CT322" s="472"/>
      <c r="CU322" s="472"/>
      <c r="CV322" s="472"/>
      <c r="CW322" s="472"/>
      <c r="CX322" s="472"/>
      <c r="CY322" s="472"/>
      <c r="CZ322" s="472"/>
      <c r="DA322" s="472"/>
      <c r="DB322" s="472"/>
      <c r="DC322" s="472"/>
      <c r="DD322" s="472"/>
      <c r="DE322" s="472"/>
      <c r="DF322" s="472"/>
      <c r="DG322" s="472"/>
      <c r="DH322" s="472"/>
      <c r="DI322" s="472"/>
      <c r="DJ322" s="472"/>
      <c r="DK322" s="472"/>
      <c r="DL322" s="472"/>
      <c r="DM322" s="472"/>
      <c r="DN322" s="472"/>
      <c r="DO322" s="472"/>
      <c r="DP322" s="472"/>
      <c r="DQ322" s="472"/>
      <c r="DR322" s="472"/>
      <c r="DS322" s="472"/>
      <c r="DT322" s="472"/>
      <c r="DU322" s="472"/>
      <c r="DV322" s="472"/>
      <c r="DW322" s="472"/>
      <c r="DX322" s="472"/>
      <c r="DY322" s="472"/>
      <c r="DZ322" s="472"/>
      <c r="EA322" s="472"/>
      <c r="EB322" s="472"/>
      <c r="EC322" s="472"/>
      <c r="ED322" s="472"/>
      <c r="EE322" s="472"/>
      <c r="EF322" s="472"/>
      <c r="EG322" s="472"/>
      <c r="EH322" s="472"/>
      <c r="EI322" s="472"/>
      <c r="EJ322" s="472"/>
      <c r="EK322" s="472"/>
      <c r="EL322" s="472"/>
      <c r="EM322" s="472"/>
      <c r="EN322" s="472"/>
      <c r="EO322" s="472"/>
      <c r="EP322" s="472"/>
      <c r="EQ322" s="472"/>
      <c r="ER322" s="472"/>
      <c r="ES322" s="472"/>
      <c r="ET322" s="472"/>
      <c r="EU322" s="472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472"/>
      <c r="FQ322" s="472"/>
      <c r="FR322" s="472"/>
      <c r="FS322" s="472"/>
      <c r="FT322" s="472"/>
      <c r="FU322" s="472"/>
      <c r="FV322" s="472"/>
      <c r="FW322" s="472"/>
      <c r="FX322" s="472"/>
      <c r="FY322" s="472"/>
      <c r="FZ322" s="472"/>
      <c r="GA322" s="472"/>
      <c r="GB322" s="472"/>
      <c r="GC322" s="472"/>
      <c r="GD322" s="472"/>
      <c r="GE322" s="472"/>
      <c r="GF322" s="472"/>
      <c r="GG322" s="472"/>
      <c r="GH322" s="472"/>
      <c r="GI322" s="472"/>
      <c r="GJ322" s="472"/>
      <c r="GK322" s="472"/>
      <c r="GL322" s="472"/>
      <c r="GM322" s="472"/>
      <c r="GN322" s="472"/>
      <c r="GO322" s="472"/>
      <c r="GP322" s="472"/>
      <c r="GQ322" s="472"/>
      <c r="GR322" s="472"/>
      <c r="GS322" s="472"/>
      <c r="GT322" s="472"/>
      <c r="GU322" s="472"/>
      <c r="GV322" s="472"/>
      <c r="GW322" s="472"/>
      <c r="GX322" s="472"/>
      <c r="GY322" s="472"/>
      <c r="GZ322" s="472"/>
      <c r="HA322" s="472"/>
      <c r="HB322" s="472"/>
      <c r="HC322" s="472"/>
      <c r="HD322" s="472"/>
      <c r="HE322" s="472"/>
      <c r="HF322" s="472"/>
      <c r="HG322" s="472"/>
      <c r="HH322" s="472"/>
      <c r="HI322" s="472"/>
      <c r="HJ322" s="472"/>
      <c r="HK322" s="472"/>
      <c r="HL322" s="472"/>
      <c r="HM322" s="472"/>
      <c r="HN322" s="472"/>
      <c r="HO322" s="472"/>
      <c r="HP322" s="472"/>
      <c r="HQ322" s="472"/>
      <c r="HR322" s="472"/>
      <c r="HS322" s="472"/>
      <c r="HT322" s="472"/>
      <c r="HU322" s="472"/>
      <c r="HV322" s="472"/>
      <c r="HW322" s="472"/>
      <c r="HX322" s="472"/>
      <c r="HY322" s="472"/>
      <c r="HZ322" s="472"/>
      <c r="IA322" s="472"/>
      <c r="IB322" s="472"/>
      <c r="IC322" s="472"/>
      <c r="ID322" s="472"/>
    </row>
    <row r="324" spans="1:238" x14ac:dyDescent="0.3">
      <c r="A324" s="645"/>
    </row>
    <row r="325" spans="1:238" x14ac:dyDescent="0.3">
      <c r="A325" s="645"/>
    </row>
    <row r="326" spans="1:238" x14ac:dyDescent="0.3">
      <c r="A326" s="652" t="s">
        <v>1586</v>
      </c>
      <c r="B326" s="622"/>
      <c r="C326" s="622"/>
      <c r="D326" s="622"/>
      <c r="E326" s="622"/>
      <c r="F326" s="622"/>
      <c r="G326" s="622"/>
      <c r="H326" s="622"/>
      <c r="I326" s="622"/>
      <c r="J326" s="622"/>
      <c r="K326" s="622"/>
      <c r="L326" s="622"/>
      <c r="M326" s="622"/>
      <c r="N326" s="622"/>
      <c r="O326" s="622"/>
      <c r="P326" s="622"/>
      <c r="Q326" s="622"/>
      <c r="R326" s="622"/>
      <c r="S326" s="622"/>
      <c r="T326" s="622"/>
      <c r="U326" s="622"/>
      <c r="V326" s="622"/>
      <c r="W326" s="622"/>
      <c r="X326" s="622"/>
      <c r="Y326" s="622"/>
      <c r="Z326" s="622"/>
      <c r="AA326" s="622"/>
      <c r="AB326" s="622"/>
      <c r="AC326" s="622"/>
      <c r="AD326" s="622"/>
      <c r="AE326" s="622"/>
      <c r="AF326" s="622"/>
      <c r="AG326" s="622"/>
      <c r="AH326" s="622"/>
      <c r="AI326" s="622"/>
      <c r="AJ326" s="622"/>
      <c r="AK326" s="622"/>
      <c r="AL326" s="622"/>
      <c r="AM326" s="622"/>
      <c r="AN326" s="622"/>
      <c r="AO326" s="622"/>
      <c r="AP326" s="622"/>
      <c r="AQ326" s="622"/>
      <c r="AR326" s="622"/>
      <c r="AS326" s="622"/>
      <c r="AT326" s="622"/>
      <c r="AU326" s="622"/>
      <c r="AV326" s="622"/>
      <c r="AW326" s="622"/>
      <c r="AX326" s="622"/>
      <c r="AY326" s="622"/>
      <c r="AZ326" s="622"/>
      <c r="BA326" s="622"/>
      <c r="BB326" s="622"/>
      <c r="BC326" s="622"/>
      <c r="BD326" s="622"/>
      <c r="BE326" s="622"/>
      <c r="BF326" s="622"/>
      <c r="BG326" s="622"/>
      <c r="BH326" s="622"/>
      <c r="BI326" s="622"/>
      <c r="BJ326" s="622"/>
      <c r="BK326" s="622"/>
      <c r="BL326" s="622"/>
      <c r="BM326" s="622"/>
      <c r="BN326" s="622"/>
      <c r="BO326" s="622"/>
      <c r="BP326" s="622"/>
      <c r="BQ326" s="622"/>
      <c r="BR326" s="622"/>
      <c r="BS326" s="622"/>
      <c r="BT326" s="622"/>
      <c r="BU326" s="622"/>
      <c r="BV326" s="622"/>
      <c r="BW326" s="622"/>
      <c r="BX326" s="622"/>
      <c r="BY326" s="622"/>
      <c r="BZ326" s="622"/>
      <c r="CA326" s="622"/>
      <c r="CB326" s="622"/>
      <c r="CC326" s="622"/>
      <c r="CD326" s="622"/>
      <c r="CE326" s="622"/>
      <c r="CF326" s="622"/>
      <c r="CG326" s="622"/>
      <c r="CH326" s="622"/>
      <c r="CI326" s="622"/>
      <c r="CJ326" s="622"/>
      <c r="CK326" s="622"/>
      <c r="CL326" s="622"/>
      <c r="CM326" s="622"/>
      <c r="CN326" s="622"/>
      <c r="CO326" s="622"/>
      <c r="CP326" s="622"/>
      <c r="CQ326" s="622"/>
      <c r="CR326" s="622"/>
      <c r="CS326" s="622"/>
      <c r="CT326" s="622"/>
      <c r="CU326" s="622"/>
      <c r="CV326" s="622"/>
      <c r="CW326" s="622"/>
      <c r="CX326" s="622"/>
      <c r="CY326" s="622"/>
      <c r="CZ326" s="622"/>
      <c r="DA326" s="622"/>
      <c r="DB326" s="622"/>
      <c r="DC326" s="622"/>
      <c r="DD326" s="622"/>
      <c r="DE326" s="622"/>
      <c r="DF326" s="622"/>
      <c r="DG326" s="622"/>
      <c r="DH326" s="622"/>
      <c r="DI326" s="622"/>
      <c r="DJ326" s="622"/>
      <c r="DK326" s="622"/>
      <c r="DL326" s="622"/>
      <c r="DM326" s="622"/>
      <c r="DN326" s="622"/>
      <c r="DO326" s="622"/>
      <c r="DP326" s="622"/>
      <c r="DQ326" s="622"/>
      <c r="DR326" s="622"/>
      <c r="DS326" s="622"/>
      <c r="DT326" s="622"/>
      <c r="DU326" s="622"/>
      <c r="DV326" s="622"/>
      <c r="DW326" s="622"/>
      <c r="DX326" s="622"/>
      <c r="DY326" s="622"/>
      <c r="DZ326" s="622"/>
      <c r="EA326" s="622"/>
      <c r="EB326" s="622"/>
      <c r="EC326" s="622"/>
      <c r="ED326" s="622"/>
      <c r="EE326" s="622"/>
      <c r="EF326" s="622"/>
      <c r="EG326" s="622"/>
      <c r="EH326" s="622"/>
      <c r="EI326" s="622"/>
      <c r="EJ326" s="622"/>
      <c r="EK326" s="622"/>
      <c r="EL326" s="622"/>
      <c r="EM326" s="622"/>
      <c r="EN326" s="622"/>
      <c r="EO326" s="622"/>
      <c r="EP326" s="622"/>
      <c r="EQ326" s="622"/>
      <c r="ER326" s="622"/>
      <c r="ES326" s="622"/>
      <c r="ET326" s="622"/>
      <c r="EU326" s="622"/>
      <c r="EV326" s="622"/>
      <c r="EW326" s="622"/>
      <c r="EX326" s="622"/>
      <c r="EY326" s="622"/>
      <c r="EZ326" s="622"/>
      <c r="FA326" s="622"/>
      <c r="FB326" s="622"/>
      <c r="FC326" s="622"/>
      <c r="FD326" s="622"/>
      <c r="FE326" s="622"/>
      <c r="FF326" s="622"/>
      <c r="FG326" s="622"/>
      <c r="FH326" s="622"/>
      <c r="FI326" s="622"/>
      <c r="FJ326" s="622"/>
      <c r="FK326" s="622"/>
      <c r="FL326" s="622"/>
      <c r="FM326" s="622"/>
      <c r="FN326" s="622"/>
      <c r="FO326" s="622"/>
      <c r="FP326" s="622"/>
      <c r="FQ326" s="622"/>
      <c r="FR326" s="622"/>
      <c r="FS326" s="622"/>
      <c r="FT326" s="622"/>
      <c r="FU326" s="622"/>
      <c r="FV326" s="622"/>
      <c r="FW326" s="622"/>
      <c r="FX326" s="622"/>
      <c r="FY326" s="622"/>
      <c r="FZ326" s="622"/>
      <c r="GA326" s="622"/>
      <c r="GB326" s="622"/>
      <c r="GC326" s="622"/>
      <c r="GD326" s="622"/>
      <c r="GE326" s="622"/>
      <c r="GF326" s="622"/>
      <c r="GG326" s="622"/>
      <c r="GH326" s="622"/>
      <c r="GI326" s="622"/>
      <c r="GJ326" s="622"/>
      <c r="GK326" s="622"/>
      <c r="GL326" s="622"/>
      <c r="GM326" s="622"/>
      <c r="GN326" s="622"/>
      <c r="GO326" s="622"/>
      <c r="GP326" s="622"/>
      <c r="GQ326" s="622"/>
      <c r="GR326" s="622"/>
      <c r="GS326" s="622"/>
      <c r="GT326" s="622"/>
      <c r="GU326" s="622"/>
      <c r="GV326" s="622"/>
      <c r="GW326" s="622"/>
      <c r="GX326" s="622"/>
      <c r="GY326" s="622"/>
      <c r="GZ326" s="622"/>
      <c r="HA326" s="622"/>
      <c r="HB326" s="622"/>
      <c r="HC326" s="622"/>
      <c r="HD326" s="622"/>
      <c r="HE326" s="622"/>
      <c r="HF326" s="622"/>
      <c r="HG326" s="622"/>
      <c r="HH326" s="622"/>
      <c r="HI326" s="622"/>
      <c r="HJ326" s="622"/>
      <c r="HK326" s="622"/>
      <c r="HL326" s="622"/>
      <c r="HM326" s="622"/>
      <c r="HN326" s="622"/>
      <c r="HO326" s="622"/>
      <c r="HP326" s="622"/>
      <c r="HQ326" s="622"/>
      <c r="HR326" s="622"/>
      <c r="HS326" s="622"/>
      <c r="HT326" s="622"/>
      <c r="HU326" s="622"/>
      <c r="HV326" s="622"/>
      <c r="HW326" s="622"/>
      <c r="HX326" s="622"/>
      <c r="HY326" s="622"/>
      <c r="HZ326" s="622"/>
      <c r="IA326" s="622"/>
      <c r="IB326" s="622"/>
      <c r="IC326" s="622"/>
      <c r="ID326" s="622"/>
    </row>
    <row r="327" spans="1:238" x14ac:dyDescent="0.3">
      <c r="A327" s="652" t="s">
        <v>1587</v>
      </c>
      <c r="B327" s="623"/>
      <c r="C327" s="623"/>
      <c r="D327" s="623"/>
      <c r="E327" s="623"/>
      <c r="F327" s="623"/>
      <c r="G327" s="623"/>
      <c r="H327" s="623"/>
      <c r="I327" s="623"/>
      <c r="J327" s="623"/>
      <c r="K327" s="623"/>
      <c r="L327" s="623"/>
      <c r="M327" s="623"/>
      <c r="N327" s="623"/>
      <c r="O327" s="623"/>
      <c r="P327" s="623"/>
      <c r="Q327" s="623"/>
      <c r="R327" s="623"/>
      <c r="S327" s="623"/>
      <c r="T327" s="623"/>
      <c r="U327" s="623"/>
      <c r="V327" s="623"/>
      <c r="W327" s="623"/>
      <c r="X327" s="623"/>
      <c r="Y327" s="623"/>
      <c r="Z327" s="623"/>
      <c r="AA327" s="623"/>
      <c r="AB327" s="623"/>
      <c r="AC327" s="623"/>
      <c r="AD327" s="623"/>
      <c r="AE327" s="623"/>
      <c r="AF327" s="623"/>
      <c r="AG327" s="623"/>
      <c r="AH327" s="623"/>
      <c r="AI327" s="623"/>
      <c r="AJ327" s="623"/>
      <c r="AK327" s="623"/>
      <c r="AL327" s="623"/>
      <c r="AM327" s="623"/>
      <c r="AN327" s="623"/>
      <c r="AO327" s="623"/>
      <c r="AP327" s="623"/>
      <c r="AQ327" s="623"/>
      <c r="AR327" s="623"/>
      <c r="AS327" s="623"/>
      <c r="AT327" s="623"/>
      <c r="AU327" s="623"/>
      <c r="AV327" s="623"/>
      <c r="AW327" s="623"/>
      <c r="AX327" s="623"/>
      <c r="AY327" s="623"/>
      <c r="AZ327" s="623"/>
      <c r="BA327" s="623"/>
      <c r="BB327" s="623"/>
      <c r="BC327" s="623"/>
      <c r="BD327" s="623"/>
      <c r="BE327" s="623"/>
      <c r="BF327" s="623"/>
      <c r="BG327" s="623"/>
      <c r="BH327" s="623"/>
      <c r="BI327" s="623"/>
      <c r="BJ327" s="623"/>
      <c r="BK327" s="623"/>
      <c r="BL327" s="623"/>
      <c r="BM327" s="623"/>
      <c r="BN327" s="623"/>
      <c r="BO327" s="623"/>
      <c r="BP327" s="623"/>
      <c r="BQ327" s="623"/>
      <c r="BR327" s="623"/>
      <c r="BS327" s="623"/>
      <c r="BT327" s="623"/>
      <c r="BU327" s="623"/>
      <c r="BV327" s="623"/>
      <c r="BW327" s="623"/>
      <c r="BX327" s="623"/>
      <c r="BY327" s="623"/>
      <c r="BZ327" s="623"/>
      <c r="CA327" s="623"/>
      <c r="CB327" s="623"/>
      <c r="CC327" s="623"/>
      <c r="CD327" s="623"/>
      <c r="CE327" s="623"/>
      <c r="CF327" s="623"/>
      <c r="CG327" s="623"/>
      <c r="CH327" s="623"/>
      <c r="CI327" s="623"/>
      <c r="CJ327" s="623"/>
      <c r="CK327" s="623"/>
      <c r="CL327" s="623"/>
      <c r="CM327" s="623"/>
      <c r="CN327" s="623"/>
      <c r="CO327" s="623"/>
      <c r="CP327" s="623"/>
      <c r="CQ327" s="623"/>
      <c r="CR327" s="623"/>
      <c r="CS327" s="623"/>
      <c r="CT327" s="623"/>
      <c r="CU327" s="623"/>
      <c r="CV327" s="623"/>
      <c r="CW327" s="623"/>
      <c r="CX327" s="623"/>
      <c r="CY327" s="623"/>
      <c r="CZ327" s="623"/>
      <c r="DA327" s="623"/>
      <c r="DB327" s="623"/>
      <c r="DC327" s="623"/>
      <c r="DD327" s="623"/>
      <c r="DE327" s="623"/>
      <c r="DF327" s="623"/>
      <c r="DG327" s="623"/>
      <c r="DH327" s="623"/>
      <c r="DI327" s="623"/>
      <c r="DJ327" s="623"/>
      <c r="DK327" s="623"/>
      <c r="DL327" s="623"/>
      <c r="DM327" s="623"/>
      <c r="DN327" s="623"/>
      <c r="DO327" s="623"/>
      <c r="DP327" s="623"/>
      <c r="DQ327" s="623"/>
      <c r="DR327" s="623"/>
      <c r="DS327" s="623"/>
      <c r="DT327" s="623"/>
      <c r="DU327" s="623"/>
      <c r="DV327" s="623"/>
      <c r="DW327" s="623"/>
      <c r="DX327" s="623"/>
      <c r="DY327" s="623"/>
      <c r="DZ327" s="623"/>
      <c r="EA327" s="623"/>
      <c r="EB327" s="623"/>
      <c r="EC327" s="623"/>
      <c r="ED327" s="623"/>
      <c r="EE327" s="623"/>
      <c r="EF327" s="623"/>
      <c r="EG327" s="623"/>
      <c r="EH327" s="623"/>
      <c r="EI327" s="623"/>
      <c r="EJ327" s="623"/>
      <c r="EK327" s="623"/>
      <c r="EL327" s="623"/>
      <c r="EM327" s="623"/>
      <c r="EN327" s="623"/>
      <c r="EO327" s="623"/>
      <c r="EP327" s="623"/>
      <c r="EQ327" s="623"/>
      <c r="ER327" s="623"/>
      <c r="ES327" s="623"/>
      <c r="ET327" s="623"/>
      <c r="EU327" s="623"/>
      <c r="EV327" s="623"/>
      <c r="EW327" s="623"/>
      <c r="EX327" s="623"/>
      <c r="EY327" s="623"/>
      <c r="EZ327" s="623"/>
      <c r="FA327" s="623"/>
      <c r="FB327" s="623"/>
      <c r="FC327" s="623"/>
      <c r="FD327" s="623"/>
      <c r="FE327" s="623"/>
      <c r="FF327" s="623"/>
      <c r="FG327" s="623"/>
      <c r="FH327" s="623"/>
      <c r="FI327" s="623"/>
      <c r="FJ327" s="623"/>
      <c r="FK327" s="623"/>
      <c r="FL327" s="623"/>
      <c r="FM327" s="623"/>
      <c r="FN327" s="623"/>
      <c r="FO327" s="623"/>
      <c r="FP327" s="623"/>
      <c r="FQ327" s="623"/>
      <c r="FR327" s="623"/>
      <c r="FS327" s="623"/>
      <c r="FT327" s="623"/>
      <c r="FU327" s="623"/>
      <c r="FV327" s="623"/>
      <c r="FW327" s="623"/>
      <c r="FX327" s="623"/>
      <c r="FY327" s="623"/>
      <c r="FZ327" s="623"/>
      <c r="GA327" s="623"/>
      <c r="GB327" s="623"/>
      <c r="GC327" s="623"/>
      <c r="GD327" s="623"/>
      <c r="GE327" s="623"/>
      <c r="GF327" s="623"/>
      <c r="GG327" s="623"/>
      <c r="GH327" s="623"/>
      <c r="GI327" s="623"/>
      <c r="GJ327" s="623"/>
      <c r="GK327" s="623"/>
      <c r="GL327" s="623"/>
      <c r="GM327" s="623"/>
      <c r="GN327" s="623"/>
      <c r="GO327" s="623"/>
      <c r="GP327" s="623"/>
      <c r="GQ327" s="623"/>
      <c r="GR327" s="623"/>
      <c r="GS327" s="623"/>
      <c r="GT327" s="623"/>
      <c r="GU327" s="623"/>
      <c r="GV327" s="623"/>
      <c r="GW327" s="623"/>
      <c r="GX327" s="623"/>
      <c r="GY327" s="623"/>
      <c r="GZ327" s="623"/>
      <c r="HA327" s="623"/>
      <c r="HB327" s="623"/>
      <c r="HC327" s="623"/>
      <c r="HD327" s="623"/>
      <c r="HE327" s="623"/>
      <c r="HF327" s="623"/>
      <c r="HG327" s="623"/>
      <c r="HH327" s="623"/>
      <c r="HI327" s="623"/>
      <c r="HJ327" s="623"/>
      <c r="HK327" s="623"/>
      <c r="HL327" s="623"/>
      <c r="HM327" s="623"/>
      <c r="HN327" s="623"/>
      <c r="HO327" s="623"/>
      <c r="HP327" s="623"/>
      <c r="HQ327" s="623"/>
      <c r="HR327" s="623"/>
      <c r="HS327" s="623"/>
      <c r="HT327" s="623"/>
      <c r="HU327" s="623"/>
      <c r="HV327" s="623"/>
      <c r="HW327" s="623"/>
      <c r="HX327" s="623"/>
      <c r="HY327" s="623"/>
      <c r="HZ327" s="623"/>
      <c r="IA327" s="623"/>
      <c r="IB327" s="623"/>
      <c r="IC327" s="623"/>
      <c r="ID327" s="623"/>
    </row>
    <row r="328" spans="1:238" x14ac:dyDescent="0.3">
      <c r="A328" s="652" t="s">
        <v>1588</v>
      </c>
      <c r="FP328" s="624"/>
      <c r="FQ328" s="624"/>
      <c r="FR328" s="624"/>
      <c r="FS328" s="624"/>
      <c r="FT328" s="624"/>
      <c r="FU328" s="624"/>
      <c r="FV328" s="624"/>
      <c r="FW328" s="624"/>
      <c r="FX328" s="624"/>
      <c r="FY328" s="624"/>
      <c r="FZ328" s="624"/>
      <c r="GA328" s="624"/>
      <c r="GB328" s="624"/>
      <c r="GC328" s="624"/>
      <c r="GD328" s="624"/>
      <c r="GE328" s="624"/>
      <c r="GF328" s="624"/>
      <c r="GG328" s="624"/>
      <c r="GH328" s="624"/>
      <c r="GI328" s="624"/>
      <c r="GJ328" s="624"/>
      <c r="GK328" s="624"/>
      <c r="GL328" s="624"/>
      <c r="GM328" s="624"/>
      <c r="GN328" s="624"/>
      <c r="GO328" s="624"/>
      <c r="GP328" s="624"/>
      <c r="GQ328" s="624"/>
      <c r="GR328" s="624"/>
      <c r="GS328" s="624"/>
      <c r="GT328" s="624"/>
      <c r="GU328" s="624"/>
      <c r="GV328" s="624"/>
      <c r="GW328" s="624"/>
      <c r="GX328" s="624"/>
      <c r="GY328" s="624"/>
      <c r="GZ328" s="624"/>
      <c r="HA328" s="624"/>
      <c r="HB328" s="624"/>
      <c r="HC328" s="624"/>
      <c r="HD328" s="624"/>
      <c r="HE328" s="624"/>
      <c r="HF328" s="624"/>
      <c r="HG328" s="624"/>
      <c r="HH328" s="624"/>
      <c r="HI328" s="624"/>
      <c r="HJ328" s="624"/>
      <c r="HK328" s="624"/>
      <c r="HL328" s="624"/>
      <c r="HM328" s="624"/>
      <c r="HN328" s="624"/>
      <c r="HO328" s="624"/>
      <c r="HP328" s="624"/>
      <c r="HQ328" s="624"/>
      <c r="HR328" s="624"/>
      <c r="HS328" s="624"/>
      <c r="HT328" s="624"/>
      <c r="HU328" s="624"/>
      <c r="HV328" s="624"/>
      <c r="HW328" s="624"/>
      <c r="HX328" s="624"/>
      <c r="HY328" s="624"/>
      <c r="HZ328" s="624"/>
      <c r="IA328" s="624"/>
      <c r="IB328" s="624"/>
      <c r="IC328" s="624"/>
      <c r="ID328" s="624"/>
    </row>
    <row r="329" spans="1:238" x14ac:dyDescent="0.3">
      <c r="A329" s="646"/>
      <c r="FP329" s="624"/>
      <c r="FQ329" s="624"/>
      <c r="FR329" s="624"/>
      <c r="FS329" s="624"/>
      <c r="FT329" s="624"/>
      <c r="FU329" s="624"/>
      <c r="FV329" s="624"/>
      <c r="FW329" s="624"/>
      <c r="FX329" s="624"/>
      <c r="FY329" s="624"/>
      <c r="FZ329" s="624"/>
      <c r="GA329" s="624"/>
      <c r="GB329" s="624"/>
      <c r="GC329" s="624"/>
      <c r="GD329" s="624"/>
      <c r="GE329" s="624"/>
      <c r="GF329" s="624"/>
      <c r="GG329" s="624"/>
      <c r="GH329" s="624"/>
      <c r="GI329" s="624"/>
      <c r="GJ329" s="624"/>
      <c r="GK329" s="624"/>
      <c r="GL329" s="624"/>
      <c r="GM329" s="624"/>
      <c r="GN329" s="624"/>
      <c r="GO329" s="624"/>
      <c r="GP329" s="624"/>
      <c r="GQ329" s="624"/>
      <c r="GR329" s="624"/>
      <c r="GS329" s="624"/>
      <c r="GT329" s="624"/>
      <c r="GU329" s="624"/>
      <c r="GV329" s="624"/>
      <c r="GW329" s="624"/>
      <c r="GX329" s="624"/>
      <c r="GY329" s="624"/>
      <c r="GZ329" s="624"/>
      <c r="HA329" s="624"/>
      <c r="HB329" s="624"/>
      <c r="HC329" s="624"/>
      <c r="HD329" s="624"/>
      <c r="HE329" s="624"/>
      <c r="HF329" s="624"/>
      <c r="HG329" s="624"/>
      <c r="HH329" s="624"/>
      <c r="HI329" s="624"/>
      <c r="HJ329" s="624"/>
      <c r="HK329" s="624"/>
      <c r="HL329" s="624"/>
      <c r="HM329" s="624"/>
      <c r="HN329" s="624"/>
      <c r="HO329" s="624"/>
      <c r="HP329" s="624"/>
      <c r="HQ329" s="624"/>
      <c r="HR329" s="624"/>
      <c r="HS329" s="624"/>
      <c r="HT329" s="624"/>
      <c r="HU329" s="624"/>
      <c r="HV329" s="624"/>
      <c r="HW329" s="624"/>
      <c r="HX329" s="624"/>
      <c r="HY329" s="624"/>
      <c r="HZ329" s="624"/>
      <c r="IA329" s="624"/>
      <c r="IB329" s="624"/>
      <c r="IC329" s="624"/>
      <c r="ID329" s="624"/>
    </row>
    <row r="330" spans="1:238" x14ac:dyDescent="0.3">
      <c r="A330" s="624"/>
    </row>
    <row r="331" spans="1:238" x14ac:dyDescent="0.3">
      <c r="A331" s="625"/>
    </row>
    <row r="332" spans="1:238" x14ac:dyDescent="0.3">
      <c r="A332" s="626"/>
    </row>
    <row r="333" spans="1:238" x14ac:dyDescent="0.3">
      <c r="A333" s="624"/>
      <c r="FP333" s="297"/>
      <c r="FQ333" s="297"/>
      <c r="FR333" s="297"/>
      <c r="FS333" s="297"/>
      <c r="FT333" s="297"/>
      <c r="FU333" s="297"/>
      <c r="FV333" s="297"/>
      <c r="FW333" s="297"/>
      <c r="FX333" s="297"/>
      <c r="FY333" s="297"/>
      <c r="FZ333" s="297"/>
      <c r="GA333" s="297"/>
      <c r="GB333" s="297"/>
      <c r="GC333" s="297"/>
      <c r="GD333" s="297"/>
      <c r="GE333" s="297"/>
      <c r="GF333" s="297"/>
      <c r="GG333" s="297"/>
      <c r="GH333" s="297"/>
      <c r="GI333" s="297"/>
      <c r="GJ333" s="297"/>
      <c r="GK333" s="297"/>
      <c r="GL333" s="297"/>
      <c r="GM333" s="297"/>
      <c r="GN333" s="297"/>
      <c r="GO333" s="297"/>
      <c r="GP333" s="297"/>
      <c r="GQ333" s="297"/>
      <c r="GR333" s="297"/>
      <c r="GS333" s="297"/>
      <c r="GT333" s="297"/>
      <c r="GU333" s="297"/>
      <c r="GV333" s="297"/>
      <c r="GW333" s="297"/>
      <c r="GX333" s="297"/>
      <c r="GY333" s="297"/>
      <c r="GZ333" s="297"/>
      <c r="HA333" s="297"/>
      <c r="HB333" s="297"/>
      <c r="HC333" s="297"/>
      <c r="HD333" s="297"/>
      <c r="HE333" s="297"/>
      <c r="HF333" s="297"/>
      <c r="HG333" s="297"/>
      <c r="HH333" s="297"/>
      <c r="HI333" s="297"/>
      <c r="HJ333" s="297"/>
      <c r="HK333" s="297"/>
      <c r="HL333" s="297"/>
      <c r="HM333" s="297"/>
      <c r="HN333" s="297"/>
      <c r="HO333" s="297"/>
      <c r="HP333" s="297"/>
      <c r="HQ333" s="297"/>
      <c r="HR333" s="297"/>
      <c r="HS333" s="297"/>
      <c r="HT333" s="297"/>
      <c r="HU333" s="297"/>
      <c r="HV333" s="297"/>
      <c r="HW333" s="297"/>
      <c r="HX333" s="297"/>
      <c r="HY333" s="297"/>
      <c r="HZ333" s="297"/>
      <c r="IA333" s="297"/>
      <c r="IB333" s="297"/>
      <c r="IC333" s="297"/>
      <c r="ID333" s="297"/>
    </row>
    <row r="334" spans="1:238" x14ac:dyDescent="0.3">
      <c r="A334" s="627"/>
      <c r="FP334" s="297"/>
      <c r="FQ334" s="297"/>
      <c r="FR334" s="297"/>
      <c r="FS334" s="297"/>
      <c r="FT334" s="297"/>
      <c r="FU334" s="297"/>
      <c r="FV334" s="297"/>
      <c r="FW334" s="297"/>
      <c r="FX334" s="297"/>
      <c r="FY334" s="297"/>
      <c r="FZ334" s="297"/>
      <c r="GA334" s="297"/>
      <c r="GB334" s="297"/>
      <c r="GC334" s="297"/>
      <c r="GD334" s="297"/>
      <c r="GE334" s="297"/>
      <c r="GF334" s="297"/>
      <c r="GG334" s="297"/>
      <c r="GH334" s="297"/>
      <c r="GI334" s="297"/>
      <c r="GJ334" s="297"/>
      <c r="GK334" s="297"/>
      <c r="GL334" s="297"/>
      <c r="GM334" s="297"/>
      <c r="GN334" s="297"/>
      <c r="GO334" s="297"/>
      <c r="GP334" s="297"/>
      <c r="GQ334" s="297"/>
      <c r="GR334" s="297"/>
      <c r="GS334" s="297"/>
      <c r="GT334" s="297"/>
      <c r="GU334" s="297"/>
      <c r="GV334" s="297"/>
      <c r="GW334" s="297"/>
      <c r="GX334" s="297"/>
      <c r="GY334" s="297"/>
      <c r="GZ334" s="297"/>
      <c r="HA334" s="297"/>
      <c r="HB334" s="297"/>
      <c r="HC334" s="297"/>
      <c r="HD334" s="297"/>
      <c r="HE334" s="297"/>
      <c r="HF334" s="297"/>
      <c r="HG334" s="297"/>
      <c r="HH334" s="297"/>
      <c r="HI334" s="297"/>
      <c r="HJ334" s="297"/>
      <c r="HK334" s="297"/>
      <c r="HL334" s="297"/>
      <c r="HM334" s="297"/>
      <c r="HN334" s="297"/>
      <c r="HO334" s="297"/>
      <c r="HP334" s="297"/>
      <c r="HQ334" s="297"/>
      <c r="HR334" s="297"/>
      <c r="HS334" s="297"/>
      <c r="HT334" s="297"/>
      <c r="HU334" s="297"/>
      <c r="HV334" s="297"/>
      <c r="HW334" s="297"/>
      <c r="HX334" s="297"/>
      <c r="HY334" s="297"/>
      <c r="HZ334" s="297"/>
      <c r="IA334" s="297"/>
      <c r="IB334" s="297"/>
      <c r="IC334" s="297"/>
      <c r="ID334" s="297"/>
    </row>
    <row r="335" spans="1:238" x14ac:dyDescent="0.3">
      <c r="A335" s="77"/>
      <c r="FP335" s="297"/>
      <c r="FQ335" s="297"/>
      <c r="FR335" s="297"/>
      <c r="FS335" s="297"/>
      <c r="FT335" s="297"/>
      <c r="FU335" s="297"/>
      <c r="FV335" s="297"/>
      <c r="FW335" s="297"/>
      <c r="FX335" s="297"/>
      <c r="FY335" s="297"/>
      <c r="FZ335" s="297"/>
      <c r="GA335" s="297"/>
      <c r="GB335" s="297"/>
      <c r="GC335" s="297"/>
      <c r="GD335" s="297"/>
      <c r="GE335" s="297"/>
      <c r="GF335" s="297"/>
      <c r="GG335" s="297"/>
      <c r="GH335" s="297"/>
      <c r="GI335" s="297"/>
      <c r="GJ335" s="297"/>
      <c r="GK335" s="297"/>
      <c r="GL335" s="297"/>
      <c r="GM335" s="297"/>
      <c r="GN335" s="297"/>
      <c r="GO335" s="297"/>
      <c r="GP335" s="297"/>
      <c r="GQ335" s="297"/>
      <c r="GR335" s="297"/>
      <c r="GS335" s="297"/>
      <c r="GT335" s="297"/>
      <c r="GU335" s="297"/>
      <c r="GV335" s="297"/>
      <c r="GW335" s="297"/>
      <c r="GX335" s="297"/>
      <c r="GY335" s="297"/>
      <c r="GZ335" s="297"/>
      <c r="HA335" s="297"/>
      <c r="HB335" s="297"/>
      <c r="HC335" s="297"/>
      <c r="HD335" s="297"/>
      <c r="HE335" s="297"/>
      <c r="HF335" s="297"/>
      <c r="HG335" s="297"/>
      <c r="HH335" s="297"/>
      <c r="HI335" s="297"/>
      <c r="HJ335" s="297"/>
      <c r="HK335" s="297"/>
      <c r="HL335" s="297"/>
      <c r="HM335" s="297"/>
      <c r="HN335" s="297"/>
      <c r="HO335" s="297"/>
      <c r="HP335" s="297"/>
      <c r="HQ335" s="297"/>
      <c r="HR335" s="297"/>
      <c r="HS335" s="297"/>
      <c r="HT335" s="297"/>
      <c r="HU335" s="297"/>
      <c r="HV335" s="297"/>
      <c r="HW335" s="297"/>
      <c r="HX335" s="297"/>
      <c r="HY335" s="297"/>
      <c r="HZ335" s="297"/>
      <c r="IA335" s="297"/>
      <c r="IB335" s="297"/>
      <c r="IC335" s="297"/>
      <c r="ID335" s="297"/>
    </row>
    <row r="336" spans="1:238" x14ac:dyDescent="0.3">
      <c r="A336" s="298"/>
      <c r="FP336" s="297"/>
      <c r="FQ336" s="297"/>
      <c r="FR336" s="297"/>
      <c r="FS336" s="297"/>
      <c r="FT336" s="297"/>
      <c r="FU336" s="297"/>
      <c r="FV336" s="297"/>
      <c r="FW336" s="297"/>
      <c r="FX336" s="297"/>
      <c r="FY336" s="297"/>
      <c r="FZ336" s="297"/>
      <c r="GA336" s="297"/>
      <c r="GB336" s="297"/>
      <c r="GC336" s="297"/>
      <c r="GD336" s="297"/>
      <c r="GE336" s="297"/>
      <c r="GF336" s="297"/>
      <c r="GG336" s="297"/>
      <c r="GH336" s="297"/>
      <c r="GI336" s="297"/>
      <c r="GJ336" s="297"/>
      <c r="GK336" s="297"/>
      <c r="GL336" s="297"/>
      <c r="GM336" s="297"/>
      <c r="GN336" s="297"/>
      <c r="GO336" s="297"/>
      <c r="GP336" s="297"/>
      <c r="GQ336" s="297"/>
      <c r="GR336" s="297"/>
      <c r="GS336" s="297"/>
      <c r="GT336" s="297"/>
      <c r="GU336" s="297"/>
      <c r="GV336" s="297"/>
      <c r="GW336" s="297"/>
      <c r="GX336" s="297"/>
      <c r="GY336" s="297"/>
      <c r="GZ336" s="297"/>
      <c r="HA336" s="297"/>
      <c r="HB336" s="297"/>
      <c r="HC336" s="297"/>
      <c r="HD336" s="297"/>
      <c r="HE336" s="297"/>
      <c r="HF336" s="297"/>
      <c r="HG336" s="297"/>
      <c r="HH336" s="297"/>
      <c r="HI336" s="297"/>
      <c r="HJ336" s="297"/>
      <c r="HK336" s="297"/>
      <c r="HL336" s="297"/>
      <c r="HM336" s="297"/>
      <c r="HN336" s="297"/>
      <c r="HO336" s="297"/>
      <c r="HP336" s="297"/>
      <c r="HQ336" s="297"/>
      <c r="HR336" s="297"/>
      <c r="HS336" s="297"/>
      <c r="HT336" s="297"/>
      <c r="HU336" s="297"/>
      <c r="HV336" s="297"/>
      <c r="HW336" s="297"/>
      <c r="HX336" s="297"/>
      <c r="HY336" s="297"/>
      <c r="HZ336" s="297"/>
      <c r="IA336" s="297"/>
      <c r="IB336" s="297"/>
      <c r="IC336" s="297"/>
      <c r="ID336" s="297"/>
    </row>
    <row r="337" spans="1:238" x14ac:dyDescent="0.3">
      <c r="A337" s="624"/>
      <c r="FP337" s="297"/>
      <c r="FQ337" s="297"/>
      <c r="FR337" s="297"/>
      <c r="FS337" s="297"/>
      <c r="FT337" s="297"/>
      <c r="FU337" s="297"/>
      <c r="FV337" s="297"/>
      <c r="FW337" s="297"/>
      <c r="FX337" s="297"/>
      <c r="FY337" s="297"/>
      <c r="FZ337" s="297"/>
      <c r="GA337" s="297"/>
      <c r="GB337" s="297"/>
      <c r="GC337" s="297"/>
      <c r="GD337" s="297"/>
      <c r="GE337" s="297"/>
      <c r="GF337" s="297"/>
      <c r="GG337" s="297"/>
      <c r="GH337" s="297"/>
      <c r="GI337" s="297"/>
      <c r="GJ337" s="297"/>
      <c r="GK337" s="297"/>
      <c r="GL337" s="297"/>
      <c r="GM337" s="297"/>
      <c r="GN337" s="297"/>
      <c r="GO337" s="297"/>
      <c r="GP337" s="297"/>
      <c r="GQ337" s="297"/>
      <c r="GR337" s="297"/>
      <c r="GS337" s="297"/>
      <c r="GT337" s="297"/>
      <c r="GU337" s="297"/>
      <c r="GV337" s="297"/>
      <c r="GW337" s="297"/>
      <c r="GX337" s="297"/>
      <c r="GY337" s="297"/>
      <c r="GZ337" s="297"/>
      <c r="HA337" s="297"/>
      <c r="HB337" s="297"/>
      <c r="HC337" s="297"/>
      <c r="HD337" s="297"/>
      <c r="HE337" s="297"/>
      <c r="HF337" s="297"/>
      <c r="HG337" s="297"/>
      <c r="HH337" s="297"/>
      <c r="HI337" s="297"/>
      <c r="HJ337" s="297"/>
      <c r="HK337" s="297"/>
      <c r="HL337" s="297"/>
      <c r="HM337" s="297"/>
      <c r="HN337" s="297"/>
      <c r="HO337" s="297"/>
      <c r="HP337" s="297"/>
      <c r="HQ337" s="297"/>
      <c r="HR337" s="297"/>
      <c r="HS337" s="297"/>
      <c r="HT337" s="297"/>
      <c r="HU337" s="297"/>
      <c r="HV337" s="297"/>
      <c r="HW337" s="297"/>
      <c r="HX337" s="297"/>
      <c r="HY337" s="297"/>
      <c r="HZ337" s="297"/>
      <c r="IA337" s="297"/>
      <c r="IB337" s="297"/>
      <c r="IC337" s="297"/>
      <c r="ID337" s="297"/>
    </row>
    <row r="338" spans="1:238" x14ac:dyDescent="0.3">
      <c r="A338" s="624"/>
      <c r="FP338" s="297"/>
      <c r="FQ338" s="297"/>
      <c r="FR338" s="297"/>
      <c r="FS338" s="297"/>
      <c r="FT338" s="297"/>
      <c r="FU338" s="297"/>
      <c r="FV338" s="297"/>
      <c r="FW338" s="297"/>
      <c r="FX338" s="297"/>
      <c r="FY338" s="297"/>
      <c r="FZ338" s="297"/>
      <c r="GA338" s="297"/>
      <c r="GB338" s="297"/>
      <c r="GC338" s="297"/>
      <c r="GD338" s="297"/>
      <c r="GE338" s="297"/>
      <c r="GF338" s="297"/>
      <c r="GG338" s="297"/>
      <c r="GH338" s="297"/>
      <c r="GI338" s="297"/>
      <c r="GJ338" s="297"/>
      <c r="GK338" s="297"/>
      <c r="GL338" s="297"/>
      <c r="GM338" s="297"/>
      <c r="GN338" s="297"/>
      <c r="GO338" s="297"/>
      <c r="GP338" s="297"/>
      <c r="GQ338" s="297"/>
      <c r="GR338" s="297"/>
      <c r="GS338" s="297"/>
      <c r="GT338" s="297"/>
      <c r="GU338" s="297"/>
      <c r="GV338" s="297"/>
      <c r="GW338" s="297"/>
      <c r="GX338" s="297"/>
      <c r="GY338" s="297"/>
      <c r="GZ338" s="297"/>
      <c r="HA338" s="297"/>
      <c r="HB338" s="297"/>
      <c r="HC338" s="297"/>
      <c r="HD338" s="297"/>
      <c r="HE338" s="297"/>
      <c r="HF338" s="297"/>
      <c r="HG338" s="297"/>
      <c r="HH338" s="297"/>
      <c r="HI338" s="297"/>
      <c r="HJ338" s="297"/>
      <c r="HK338" s="297"/>
      <c r="HL338" s="297"/>
      <c r="HM338" s="297"/>
      <c r="HN338" s="297"/>
      <c r="HO338" s="297"/>
      <c r="HP338" s="297"/>
      <c r="HQ338" s="297"/>
      <c r="HR338" s="297"/>
      <c r="HS338" s="297"/>
      <c r="HT338" s="297"/>
      <c r="HU338" s="297"/>
      <c r="HV338" s="297"/>
      <c r="HW338" s="297"/>
      <c r="HX338" s="297"/>
      <c r="HY338" s="297"/>
      <c r="HZ338" s="297"/>
      <c r="IA338" s="297"/>
      <c r="IB338" s="297"/>
      <c r="IC338" s="297"/>
      <c r="ID338" s="297"/>
    </row>
    <row r="339" spans="1:238" x14ac:dyDescent="0.3">
      <c r="A339" s="624"/>
      <c r="FP339" s="297"/>
      <c r="FQ339" s="297"/>
      <c r="FR339" s="297"/>
      <c r="FS339" s="297"/>
      <c r="FT339" s="297"/>
      <c r="FU339" s="297"/>
      <c r="FV339" s="297"/>
      <c r="FW339" s="297"/>
      <c r="FX339" s="297"/>
      <c r="FY339" s="297"/>
      <c r="FZ339" s="297"/>
      <c r="GA339" s="297"/>
      <c r="GB339" s="297"/>
      <c r="GC339" s="297"/>
      <c r="GD339" s="297"/>
      <c r="GE339" s="297"/>
      <c r="GF339" s="297"/>
      <c r="GG339" s="297"/>
      <c r="GH339" s="297"/>
      <c r="GI339" s="297"/>
      <c r="GJ339" s="297"/>
      <c r="GK339" s="297"/>
      <c r="GL339" s="297"/>
      <c r="GM339" s="297"/>
      <c r="GN339" s="297"/>
      <c r="GO339" s="297"/>
      <c r="GP339" s="297"/>
      <c r="GQ339" s="297"/>
      <c r="GR339" s="297"/>
      <c r="GS339" s="297"/>
      <c r="GT339" s="297"/>
      <c r="GU339" s="297"/>
      <c r="GV339" s="297"/>
      <c r="GW339" s="297"/>
      <c r="GX339" s="297"/>
      <c r="GY339" s="297"/>
      <c r="GZ339" s="297"/>
      <c r="HA339" s="297"/>
      <c r="HB339" s="297"/>
      <c r="HC339" s="297"/>
      <c r="HD339" s="297"/>
      <c r="HE339" s="297"/>
      <c r="HF339" s="297"/>
      <c r="HG339" s="297"/>
      <c r="HH339" s="297"/>
      <c r="HI339" s="297"/>
      <c r="HJ339" s="297"/>
      <c r="HK339" s="297"/>
      <c r="HL339" s="297"/>
      <c r="HM339" s="297"/>
      <c r="HN339" s="297"/>
      <c r="HO339" s="297"/>
      <c r="HP339" s="297"/>
      <c r="HQ339" s="297"/>
      <c r="HR339" s="297"/>
      <c r="HS339" s="297"/>
      <c r="HT339" s="297"/>
      <c r="HU339" s="297"/>
      <c r="HV339" s="297"/>
      <c r="HW339" s="297"/>
      <c r="HX339" s="297"/>
      <c r="HY339" s="297"/>
      <c r="HZ339" s="297"/>
      <c r="IA339" s="297"/>
      <c r="IB339" s="297"/>
      <c r="IC339" s="297"/>
      <c r="ID339" s="297"/>
    </row>
  </sheetData>
  <autoFilter ref="A1:ID339"/>
  <pageMargins left="0.31496062992125984" right="0.31496062992125984" top="0.35433070866141736" bottom="0.35433070866141736" header="0.11811023622047245" footer="0.11811023622047245"/>
  <pageSetup paperSize="9" scale="80" fitToHeight="0" orientation="landscape" r:id="rId1"/>
  <headerFooter>
    <oddFooter>Стр.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I45"/>
  <sheetViews>
    <sheetView topLeftCell="A16" workbookViewId="0">
      <selection activeCell="B25" sqref="B25"/>
    </sheetView>
  </sheetViews>
  <sheetFormatPr defaultColWidth="80.44140625" defaultRowHeight="15.6" x14ac:dyDescent="0.3"/>
  <cols>
    <col min="1" max="1" width="91.88671875" style="18" customWidth="1"/>
    <col min="2" max="2" width="17.6640625" style="18" customWidth="1"/>
    <col min="3" max="16384" width="80.44140625" style="18"/>
  </cols>
  <sheetData>
    <row r="1" spans="1:165" x14ac:dyDescent="0.3">
      <c r="A1" s="299"/>
      <c r="B1" s="300" t="s">
        <v>1576</v>
      </c>
    </row>
    <row r="3" spans="1:165" x14ac:dyDescent="0.3">
      <c r="A3" s="737" t="s">
        <v>1245</v>
      </c>
      <c r="B3" s="737"/>
    </row>
    <row r="4" spans="1:165" x14ac:dyDescent="0.3">
      <c r="A4" s="737" t="s">
        <v>1246</v>
      </c>
      <c r="B4" s="737"/>
    </row>
    <row r="6" spans="1:165" x14ac:dyDescent="0.3">
      <c r="A6" s="301" t="s">
        <v>1171</v>
      </c>
      <c r="B6" s="301" t="s">
        <v>1247</v>
      </c>
    </row>
    <row r="7" spans="1:165" s="472" customFormat="1" x14ac:dyDescent="0.3">
      <c r="A7" s="296" t="s">
        <v>1248</v>
      </c>
      <c r="B7" s="294">
        <v>90000</v>
      </c>
    </row>
    <row r="8" spans="1:165" s="472" customFormat="1" ht="31.2" x14ac:dyDescent="0.3">
      <c r="A8" s="302" t="s">
        <v>1249</v>
      </c>
      <c r="B8" s="294">
        <v>1557717</v>
      </c>
    </row>
    <row r="9" spans="1:165" s="472" customFormat="1" x14ac:dyDescent="0.3">
      <c r="A9" s="302" t="s">
        <v>1250</v>
      </c>
      <c r="B9" s="294">
        <v>72849</v>
      </c>
    </row>
    <row r="10" spans="1:165" s="472" customFormat="1" x14ac:dyDescent="0.3">
      <c r="A10" s="303" t="s">
        <v>1251</v>
      </c>
      <c r="B10" s="294">
        <v>450000</v>
      </c>
    </row>
    <row r="11" spans="1:165" s="472" customFormat="1" x14ac:dyDescent="0.3">
      <c r="A11" s="296" t="s">
        <v>1301</v>
      </c>
      <c r="B11" s="294">
        <v>50000</v>
      </c>
    </row>
    <row r="12" spans="1:165" s="472" customFormat="1" x14ac:dyDescent="0.3">
      <c r="A12" s="304" t="s">
        <v>1252</v>
      </c>
      <c r="B12" s="294">
        <v>66000</v>
      </c>
    </row>
    <row r="13" spans="1:165" s="472" customFormat="1" ht="31.2" x14ac:dyDescent="0.3">
      <c r="A13" s="304" t="s">
        <v>1253</v>
      </c>
      <c r="B13" s="294">
        <v>792000</v>
      </c>
    </row>
    <row r="14" spans="1:165" s="472" customFormat="1" ht="31.2" x14ac:dyDescent="0.3">
      <c r="A14" s="296" t="s">
        <v>1254</v>
      </c>
      <c r="B14" s="294">
        <v>1028823</v>
      </c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</row>
    <row r="15" spans="1:165" s="472" customFormat="1" ht="31.2" x14ac:dyDescent="0.3">
      <c r="A15" s="305" t="s">
        <v>1255</v>
      </c>
      <c r="B15" s="294">
        <v>55000</v>
      </c>
    </row>
    <row r="16" spans="1:165" s="472" customFormat="1" ht="31.2" x14ac:dyDescent="0.3">
      <c r="A16" s="296" t="s">
        <v>1256</v>
      </c>
      <c r="B16" s="294">
        <v>80000</v>
      </c>
    </row>
    <row r="17" spans="1:165" s="472" customFormat="1" ht="31.2" x14ac:dyDescent="0.3">
      <c r="A17" s="296" t="s">
        <v>1302</v>
      </c>
      <c r="B17" s="294">
        <v>1473590</v>
      </c>
    </row>
    <row r="18" spans="1:165" s="472" customFormat="1" ht="31.2" x14ac:dyDescent="0.3">
      <c r="A18" s="296" t="s">
        <v>1303</v>
      </c>
      <c r="B18" s="294">
        <v>1881721</v>
      </c>
    </row>
    <row r="19" spans="1:165" s="472" customFormat="1" ht="31.2" x14ac:dyDescent="0.3">
      <c r="A19" s="296" t="s">
        <v>1304</v>
      </c>
      <c r="B19" s="294">
        <v>1529669</v>
      </c>
    </row>
    <row r="20" spans="1:165" s="472" customFormat="1" ht="31.2" x14ac:dyDescent="0.3">
      <c r="A20" s="296" t="s">
        <v>1305</v>
      </c>
      <c r="B20" s="294">
        <v>852012</v>
      </c>
    </row>
    <row r="21" spans="1:165" s="472" customFormat="1" ht="46.8" x14ac:dyDescent="0.3">
      <c r="A21" s="296" t="s">
        <v>1306</v>
      </c>
      <c r="B21" s="294">
        <v>849156</v>
      </c>
    </row>
    <row r="22" spans="1:165" s="472" customFormat="1" ht="46.8" x14ac:dyDescent="0.3">
      <c r="A22" s="296" t="s">
        <v>1307</v>
      </c>
      <c r="B22" s="294">
        <v>935284</v>
      </c>
    </row>
    <row r="23" spans="1:165" s="472" customFormat="1" ht="31.2" x14ac:dyDescent="0.3">
      <c r="A23" s="296" t="s">
        <v>1308</v>
      </c>
      <c r="B23" s="294">
        <v>1400576</v>
      </c>
    </row>
    <row r="24" spans="1:165" s="472" customFormat="1" ht="31.2" x14ac:dyDescent="0.3">
      <c r="A24" s="296" t="s">
        <v>1309</v>
      </c>
      <c r="B24" s="294">
        <v>467110</v>
      </c>
    </row>
    <row r="25" spans="1:165" s="472" customFormat="1" ht="31.2" x14ac:dyDescent="0.3">
      <c r="A25" s="303" t="s">
        <v>1244</v>
      </c>
      <c r="B25" s="306">
        <v>359630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</row>
    <row r="26" spans="1:165" s="472" customFormat="1" ht="31.2" x14ac:dyDescent="0.3">
      <c r="A26" s="303" t="s">
        <v>1257</v>
      </c>
      <c r="B26" s="294">
        <v>50000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</row>
    <row r="27" spans="1:165" s="473" customFormat="1" x14ac:dyDescent="0.3">
      <c r="A27" s="307" t="s">
        <v>1258</v>
      </c>
      <c r="B27" s="308">
        <f>SUM(B7:B26)</f>
        <v>14041137</v>
      </c>
    </row>
    <row r="28" spans="1:165" s="473" customFormat="1" x14ac:dyDescent="0.3">
      <c r="A28" s="653"/>
      <c r="B28" s="654"/>
    </row>
    <row r="29" spans="1:165" x14ac:dyDescent="0.3">
      <c r="A29" s="645"/>
    </row>
    <row r="30" spans="1:165" x14ac:dyDescent="0.3">
      <c r="A30" s="645"/>
    </row>
    <row r="31" spans="1:165" x14ac:dyDescent="0.3">
      <c r="A31" s="645"/>
    </row>
    <row r="32" spans="1:165" x14ac:dyDescent="0.3">
      <c r="A32" s="652" t="s">
        <v>1586</v>
      </c>
    </row>
    <row r="33" spans="1:1" x14ac:dyDescent="0.3">
      <c r="A33" s="652" t="s">
        <v>1587</v>
      </c>
    </row>
    <row r="34" spans="1:1" x14ac:dyDescent="0.3">
      <c r="A34" s="652" t="s">
        <v>1588</v>
      </c>
    </row>
    <row r="35" spans="1:1" x14ac:dyDescent="0.3">
      <c r="A35" s="646"/>
    </row>
    <row r="36" spans="1:1" x14ac:dyDescent="0.3">
      <c r="A36" s="624"/>
    </row>
    <row r="37" spans="1:1" x14ac:dyDescent="0.3">
      <c r="A37" s="625"/>
    </row>
    <row r="38" spans="1:1" x14ac:dyDescent="0.3">
      <c r="A38" s="626"/>
    </row>
    <row r="39" spans="1:1" x14ac:dyDescent="0.3">
      <c r="A39" s="624"/>
    </row>
    <row r="40" spans="1:1" x14ac:dyDescent="0.3">
      <c r="A40" s="627"/>
    </row>
    <row r="41" spans="1:1" x14ac:dyDescent="0.3">
      <c r="A41" s="77"/>
    </row>
    <row r="42" spans="1:1" x14ac:dyDescent="0.3">
      <c r="A42" s="298"/>
    </row>
    <row r="43" spans="1:1" x14ac:dyDescent="0.3">
      <c r="A43" s="624"/>
    </row>
    <row r="44" spans="1:1" x14ac:dyDescent="0.3">
      <c r="A44" s="624"/>
    </row>
    <row r="45" spans="1:1" x14ac:dyDescent="0.3">
      <c r="A45" s="624"/>
    </row>
  </sheetData>
  <mergeCells count="2">
    <mergeCell ref="A3:B3"/>
    <mergeCell ref="A4:B4"/>
  </mergeCell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2"/>
  <sheetViews>
    <sheetView topLeftCell="A4" workbookViewId="0">
      <selection activeCell="A28" sqref="A28"/>
    </sheetView>
  </sheetViews>
  <sheetFormatPr defaultColWidth="9.109375" defaultRowHeight="15.6" x14ac:dyDescent="0.3"/>
  <cols>
    <col min="1" max="1" width="56.5546875" style="18" customWidth="1"/>
    <col min="2" max="2" width="27.5546875" style="18" customWidth="1"/>
    <col min="3" max="3" width="35.44140625" style="18" customWidth="1"/>
    <col min="4" max="4" width="33.5546875" style="18" customWidth="1"/>
    <col min="5" max="16384" width="9.109375" style="18"/>
  </cols>
  <sheetData>
    <row r="1" spans="1:7" x14ac:dyDescent="0.3">
      <c r="D1" s="20" t="s">
        <v>1264</v>
      </c>
      <c r="E1" s="508"/>
      <c r="F1" s="508"/>
      <c r="G1" s="508"/>
    </row>
    <row r="2" spans="1:7" x14ac:dyDescent="0.3">
      <c r="A2" s="19"/>
      <c r="B2" s="19"/>
      <c r="C2" s="19"/>
      <c r="D2" s="19"/>
      <c r="E2" s="508"/>
      <c r="F2" s="509"/>
      <c r="G2" s="508"/>
    </row>
    <row r="3" spans="1:7" x14ac:dyDescent="0.3">
      <c r="A3" s="19"/>
      <c r="B3" s="19"/>
      <c r="C3" s="19"/>
      <c r="D3" s="19"/>
      <c r="E3" s="508"/>
      <c r="F3" s="508"/>
      <c r="G3" s="508"/>
    </row>
    <row r="4" spans="1:7" x14ac:dyDescent="0.3">
      <c r="A4" s="738" t="s">
        <v>89</v>
      </c>
      <c r="B4" s="738"/>
      <c r="C4" s="738"/>
      <c r="D4" s="738"/>
      <c r="E4" s="508"/>
      <c r="F4" s="508"/>
      <c r="G4" s="508"/>
    </row>
    <row r="5" spans="1:7" x14ac:dyDescent="0.3">
      <c r="A5" s="738" t="s">
        <v>90</v>
      </c>
      <c r="B5" s="738"/>
      <c r="C5" s="738"/>
      <c r="D5" s="738"/>
      <c r="E5" s="508"/>
      <c r="F5" s="508"/>
      <c r="G5" s="508"/>
    </row>
    <row r="6" spans="1:7" x14ac:dyDescent="0.3">
      <c r="A6" s="505"/>
      <c r="B6" s="505"/>
      <c r="C6" s="505"/>
      <c r="D6" s="505"/>
      <c r="E6" s="508"/>
      <c r="F6" s="508"/>
      <c r="G6" s="508"/>
    </row>
    <row r="7" spans="1:7" x14ac:dyDescent="0.3">
      <c r="A7" s="505"/>
      <c r="B7" s="505"/>
      <c r="C7" s="505"/>
      <c r="D7" s="505"/>
      <c r="E7" s="508"/>
      <c r="F7" s="508"/>
      <c r="G7" s="508"/>
    </row>
    <row r="8" spans="1:7" ht="16.2" thickBot="1" x14ac:dyDescent="0.35">
      <c r="A8" s="19"/>
      <c r="B8" s="19"/>
      <c r="C8" s="19"/>
      <c r="D8" s="19"/>
      <c r="E8" s="510"/>
      <c r="F8" s="510"/>
      <c r="G8" s="510"/>
    </row>
    <row r="9" spans="1:7" ht="16.5" customHeight="1" thickBot="1" x14ac:dyDescent="0.35">
      <c r="A9" s="739" t="s">
        <v>91</v>
      </c>
      <c r="B9" s="741" t="s">
        <v>1329</v>
      </c>
      <c r="C9" s="742"/>
      <c r="D9" s="21"/>
      <c r="E9" s="508"/>
      <c r="F9" s="508"/>
      <c r="G9" s="508"/>
    </row>
    <row r="10" spans="1:7" ht="16.2" thickBot="1" x14ac:dyDescent="0.35">
      <c r="A10" s="740"/>
      <c r="B10" s="22" t="s">
        <v>1330</v>
      </c>
      <c r="C10" s="23" t="s">
        <v>1331</v>
      </c>
      <c r="D10" s="24" t="s">
        <v>92</v>
      </c>
      <c r="E10" s="508"/>
      <c r="F10" s="508"/>
      <c r="G10" s="508"/>
    </row>
    <row r="11" spans="1:7" ht="16.2" thickBot="1" x14ac:dyDescent="0.35">
      <c r="A11" s="628" t="s">
        <v>93</v>
      </c>
      <c r="B11" s="402">
        <v>3322</v>
      </c>
      <c r="C11" s="403">
        <v>3379</v>
      </c>
      <c r="D11" s="629">
        <v>57</v>
      </c>
      <c r="E11" s="510"/>
      <c r="F11" s="510"/>
      <c r="G11" s="510"/>
    </row>
    <row r="12" spans="1:7" ht="16.2" thickBot="1" x14ac:dyDescent="0.35">
      <c r="A12" s="628" t="s">
        <v>94</v>
      </c>
      <c r="B12" s="404">
        <v>2083</v>
      </c>
      <c r="C12" s="405">
        <v>2085</v>
      </c>
      <c r="D12" s="407">
        <v>2</v>
      </c>
      <c r="E12" s="508"/>
      <c r="F12" s="508"/>
      <c r="G12" s="508"/>
    </row>
    <row r="13" spans="1:7" ht="16.2" thickBot="1" x14ac:dyDescent="0.35">
      <c r="A13" s="628" t="s">
        <v>95</v>
      </c>
      <c r="B13" s="406">
        <v>342</v>
      </c>
      <c r="C13" s="407">
        <v>349</v>
      </c>
      <c r="D13" s="407">
        <v>7</v>
      </c>
      <c r="E13" s="508"/>
      <c r="F13" s="508"/>
      <c r="G13" s="508"/>
    </row>
    <row r="14" spans="1:7" ht="16.2" thickBot="1" x14ac:dyDescent="0.35">
      <c r="A14" s="628" t="s">
        <v>96</v>
      </c>
      <c r="B14" s="408">
        <v>15075</v>
      </c>
      <c r="C14" s="404">
        <v>15112</v>
      </c>
      <c r="D14" s="407">
        <v>37</v>
      </c>
      <c r="E14" s="508"/>
      <c r="F14" s="508"/>
      <c r="G14" s="508"/>
    </row>
    <row r="15" spans="1:7" ht="16.2" thickBot="1" x14ac:dyDescent="0.35">
      <c r="A15" s="628" t="s">
        <v>97</v>
      </c>
      <c r="B15" s="406">
        <v>650</v>
      </c>
      <c r="C15" s="407">
        <v>665</v>
      </c>
      <c r="D15" s="407">
        <v>15</v>
      </c>
      <c r="E15" s="508"/>
      <c r="F15" s="508"/>
      <c r="G15" s="508"/>
    </row>
    <row r="16" spans="1:7" ht="16.2" thickBot="1" x14ac:dyDescent="0.35">
      <c r="A16" s="628" t="s">
        <v>98</v>
      </c>
      <c r="B16" s="404">
        <v>1304</v>
      </c>
      <c r="C16" s="405">
        <v>1329</v>
      </c>
      <c r="D16" s="407">
        <v>25</v>
      </c>
      <c r="E16" s="508"/>
      <c r="F16" s="508"/>
      <c r="G16" s="508"/>
    </row>
    <row r="17" spans="1:7" ht="16.2" thickBot="1" x14ac:dyDescent="0.35">
      <c r="A17" s="628" t="s">
        <v>99</v>
      </c>
      <c r="B17" s="406">
        <v>955</v>
      </c>
      <c r="C17" s="407">
        <v>980</v>
      </c>
      <c r="D17" s="407">
        <v>25</v>
      </c>
      <c r="E17" s="508"/>
      <c r="F17" s="508"/>
      <c r="G17" s="508"/>
    </row>
    <row r="18" spans="1:7" ht="16.2" thickBot="1" x14ac:dyDescent="0.35">
      <c r="A18" s="630" t="s">
        <v>100</v>
      </c>
      <c r="B18" s="406">
        <v>438</v>
      </c>
      <c r="C18" s="407">
        <v>439</v>
      </c>
      <c r="D18" s="407">
        <v>1</v>
      </c>
      <c r="E18" s="508"/>
      <c r="F18" s="508"/>
      <c r="G18" s="508"/>
    </row>
    <row r="19" spans="1:7" ht="16.2" thickBot="1" x14ac:dyDescent="0.35">
      <c r="A19" s="631" t="s">
        <v>101</v>
      </c>
      <c r="B19" s="406">
        <v>695</v>
      </c>
      <c r="C19" s="407">
        <v>704</v>
      </c>
      <c r="D19" s="407">
        <v>9</v>
      </c>
      <c r="E19" s="508"/>
      <c r="F19" s="508"/>
      <c r="G19" s="508"/>
    </row>
    <row r="20" spans="1:7" ht="16.2" thickBot="1" x14ac:dyDescent="0.35">
      <c r="A20" s="25" t="s">
        <v>102</v>
      </c>
      <c r="B20" s="506">
        <f>SUM(B11:B19)</f>
        <v>24864</v>
      </c>
      <c r="C20" s="506">
        <f>SUM(C11:C19)</f>
        <v>25042</v>
      </c>
      <c r="D20" s="507">
        <f>SUM(D11:D19)</f>
        <v>178</v>
      </c>
      <c r="E20" s="508"/>
      <c r="F20" s="508"/>
      <c r="G20" s="508"/>
    </row>
    <row r="21" spans="1:7" x14ac:dyDescent="0.3">
      <c r="A21" s="26"/>
      <c r="B21" s="27"/>
      <c r="C21" s="27"/>
      <c r="D21" s="28"/>
      <c r="E21" s="508"/>
      <c r="F21" s="508"/>
      <c r="G21" s="508"/>
    </row>
    <row r="22" spans="1:7" x14ac:dyDescent="0.3">
      <c r="A22" s="645"/>
      <c r="B22" s="19"/>
      <c r="C22" s="19"/>
      <c r="D22" s="19"/>
      <c r="E22" s="508"/>
      <c r="F22" s="508"/>
      <c r="G22" s="508"/>
    </row>
    <row r="23" spans="1:7" x14ac:dyDescent="0.3">
      <c r="A23" s="645"/>
      <c r="B23" s="27"/>
      <c r="C23" s="27"/>
      <c r="D23" s="28"/>
      <c r="E23" s="508"/>
      <c r="F23" s="508"/>
      <c r="G23" s="508"/>
    </row>
    <row r="24" spans="1:7" x14ac:dyDescent="0.3">
      <c r="A24" s="646"/>
      <c r="B24" s="29"/>
      <c r="C24" s="29"/>
      <c r="D24" s="29"/>
      <c r="E24" s="508"/>
      <c r="F24" s="508"/>
      <c r="G24" s="508"/>
    </row>
    <row r="25" spans="1:7" x14ac:dyDescent="0.3">
      <c r="A25" s="646"/>
      <c r="B25" s="29"/>
      <c r="C25" s="29"/>
      <c r="D25" s="29"/>
      <c r="E25" s="508"/>
      <c r="F25" s="508"/>
      <c r="G25" s="508"/>
    </row>
    <row r="26" spans="1:7" x14ac:dyDescent="0.3">
      <c r="A26" s="652" t="s">
        <v>1586</v>
      </c>
      <c r="B26" s="30"/>
      <c r="C26" s="30"/>
      <c r="D26" s="31"/>
      <c r="E26" s="508"/>
      <c r="F26" s="508"/>
      <c r="G26" s="508"/>
    </row>
    <row r="27" spans="1:7" x14ac:dyDescent="0.3">
      <c r="A27" s="652" t="s">
        <v>1587</v>
      </c>
      <c r="B27" s="30"/>
      <c r="C27" s="30"/>
      <c r="D27" s="31"/>
      <c r="E27" s="508"/>
      <c r="F27" s="508"/>
      <c r="G27" s="508"/>
    </row>
    <row r="28" spans="1:7" x14ac:dyDescent="0.3">
      <c r="A28" s="32" t="s">
        <v>1588</v>
      </c>
      <c r="B28" s="33"/>
      <c r="C28" s="33"/>
      <c r="D28" s="31"/>
      <c r="E28" s="508"/>
      <c r="F28" s="508"/>
      <c r="G28" s="508"/>
    </row>
    <row r="29" spans="1:7" x14ac:dyDescent="0.3">
      <c r="A29" s="34"/>
      <c r="B29" s="38"/>
      <c r="C29" s="38"/>
      <c r="D29" s="39"/>
      <c r="E29" s="508"/>
      <c r="F29" s="508"/>
      <c r="G29" s="508"/>
    </row>
    <row r="30" spans="1:7" x14ac:dyDescent="0.3">
      <c r="A30" s="40"/>
      <c r="B30" s="41"/>
      <c r="C30" s="41"/>
      <c r="D30" s="42"/>
      <c r="E30" s="508"/>
      <c r="F30" s="508"/>
      <c r="G30" s="508"/>
    </row>
    <row r="31" spans="1:7" x14ac:dyDescent="0.3">
      <c r="A31" s="34"/>
      <c r="B31" s="43"/>
      <c r="C31" s="43"/>
      <c r="D31" s="44"/>
      <c r="E31" s="508"/>
      <c r="F31" s="508"/>
      <c r="G31" s="508"/>
    </row>
    <row r="32" spans="1:7" x14ac:dyDescent="0.3">
      <c r="A32" s="34"/>
      <c r="B32" s="38"/>
      <c r="C32" s="38"/>
      <c r="D32" s="39"/>
      <c r="E32" s="508"/>
      <c r="F32" s="508"/>
      <c r="G32" s="508"/>
    </row>
    <row r="33" spans="1:11" x14ac:dyDescent="0.3">
      <c r="A33" s="45"/>
      <c r="B33" s="41"/>
      <c r="C33" s="41"/>
      <c r="D33" s="42"/>
      <c r="E33" s="508"/>
      <c r="F33" s="508"/>
      <c r="G33" s="508"/>
    </row>
    <row r="34" spans="1:11" x14ac:dyDescent="0.3">
      <c r="A34" s="46"/>
      <c r="B34" s="41"/>
      <c r="C34" s="41"/>
      <c r="D34" s="42"/>
      <c r="E34" s="508"/>
      <c r="F34" s="508"/>
      <c r="G34" s="508"/>
    </row>
    <row r="35" spans="1:11" x14ac:dyDescent="0.3">
      <c r="A35" s="47"/>
      <c r="B35" s="48"/>
      <c r="C35" s="48"/>
      <c r="D35" s="42"/>
      <c r="E35" s="508"/>
      <c r="F35" s="508"/>
      <c r="G35" s="508"/>
    </row>
    <row r="36" spans="1:11" x14ac:dyDescent="0.3">
      <c r="A36" s="47"/>
      <c r="B36" s="49"/>
      <c r="C36" s="49"/>
      <c r="D36" s="39"/>
      <c r="E36" s="508"/>
      <c r="F36" s="508"/>
      <c r="G36" s="508"/>
    </row>
    <row r="37" spans="1:11" x14ac:dyDescent="0.3">
      <c r="A37" s="50"/>
      <c r="B37" s="51"/>
      <c r="C37" s="51"/>
      <c r="D37" s="51"/>
      <c r="E37" s="508"/>
      <c r="F37" s="508"/>
      <c r="G37" s="508"/>
    </row>
    <row r="38" spans="1:11" x14ac:dyDescent="0.3">
      <c r="A38" s="508"/>
      <c r="B38" s="508"/>
      <c r="C38" s="508"/>
      <c r="D38" s="508"/>
      <c r="E38" s="508"/>
      <c r="F38" s="508"/>
      <c r="G38" s="508"/>
    </row>
    <row r="39" spans="1:11" x14ac:dyDescent="0.3">
      <c r="A39" s="508"/>
      <c r="B39" s="508"/>
      <c r="C39" s="508"/>
      <c r="D39" s="508"/>
      <c r="E39" s="508"/>
      <c r="F39" s="508"/>
      <c r="G39" s="508"/>
    </row>
    <row r="40" spans="1:11" x14ac:dyDescent="0.3">
      <c r="A40" s="508"/>
      <c r="B40" s="508"/>
      <c r="C40" s="508"/>
      <c r="D40" s="508"/>
      <c r="E40" s="508"/>
      <c r="F40" s="508"/>
      <c r="G40" s="508"/>
      <c r="H40" s="508"/>
      <c r="I40" s="508"/>
      <c r="J40" s="508"/>
      <c r="K40" s="508"/>
    </row>
    <row r="41" spans="1:11" x14ac:dyDescent="0.3">
      <c r="A41" s="508"/>
      <c r="B41" s="508"/>
      <c r="C41" s="508"/>
      <c r="D41" s="508"/>
      <c r="E41" s="508"/>
      <c r="F41" s="508"/>
      <c r="G41" s="508"/>
      <c r="H41" s="508"/>
      <c r="I41" s="508"/>
      <c r="J41" s="508"/>
      <c r="K41" s="508"/>
    </row>
    <row r="42" spans="1:11" x14ac:dyDescent="0.3">
      <c r="A42" s="508"/>
      <c r="B42" s="508"/>
      <c r="C42" s="508"/>
      <c r="D42" s="508"/>
      <c r="E42" s="508"/>
      <c r="F42" s="508"/>
      <c r="G42" s="508"/>
      <c r="H42" s="508"/>
      <c r="I42" s="508"/>
      <c r="J42" s="508"/>
      <c r="K42" s="508"/>
    </row>
    <row r="43" spans="1:11" x14ac:dyDescent="0.3">
      <c r="A43" s="508"/>
      <c r="B43" s="508"/>
      <c r="C43" s="508"/>
      <c r="D43" s="508"/>
      <c r="E43" s="508"/>
      <c r="F43" s="508"/>
      <c r="G43" s="508"/>
      <c r="H43" s="508"/>
      <c r="I43" s="508"/>
      <c r="J43" s="508"/>
      <c r="K43" s="508"/>
    </row>
    <row r="44" spans="1:11" x14ac:dyDescent="0.3">
      <c r="A44" s="508"/>
      <c r="B44" s="508"/>
      <c r="C44" s="508"/>
      <c r="D44" s="508"/>
      <c r="E44" s="508"/>
      <c r="F44" s="508"/>
      <c r="G44" s="508"/>
      <c r="H44" s="508"/>
      <c r="I44" s="508"/>
      <c r="J44" s="508"/>
      <c r="K44" s="508"/>
    </row>
    <row r="45" spans="1:11" x14ac:dyDescent="0.3">
      <c r="A45" s="508"/>
      <c r="B45" s="508"/>
      <c r="C45" s="508"/>
      <c r="D45" s="508"/>
      <c r="E45" s="508"/>
      <c r="F45" s="508"/>
      <c r="G45" s="508"/>
      <c r="H45" s="508"/>
      <c r="I45" s="508"/>
      <c r="J45" s="508"/>
      <c r="K45" s="508"/>
    </row>
    <row r="46" spans="1:11" x14ac:dyDescent="0.3">
      <c r="A46" s="508"/>
      <c r="B46" s="508"/>
      <c r="C46" s="508"/>
      <c r="D46" s="508"/>
      <c r="E46" s="508"/>
      <c r="F46" s="508"/>
      <c r="G46" s="508"/>
      <c r="H46" s="508"/>
      <c r="I46" s="508"/>
      <c r="J46" s="508"/>
      <c r="K46" s="508"/>
    </row>
    <row r="47" spans="1:11" x14ac:dyDescent="0.3">
      <c r="A47" s="508"/>
      <c r="B47" s="508"/>
      <c r="C47" s="508"/>
      <c r="D47" s="508"/>
      <c r="E47" s="508"/>
      <c r="F47" s="508"/>
      <c r="G47" s="508"/>
      <c r="H47" s="508"/>
      <c r="I47" s="508"/>
      <c r="J47" s="508"/>
      <c r="K47" s="508"/>
    </row>
    <row r="48" spans="1:11" x14ac:dyDescent="0.3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08"/>
    </row>
    <row r="49" spans="1:11" x14ac:dyDescent="0.3">
      <c r="A49" s="508"/>
      <c r="B49" s="508"/>
      <c r="C49" s="508"/>
      <c r="D49" s="508"/>
      <c r="E49" s="508"/>
      <c r="F49" s="508"/>
      <c r="G49" s="508"/>
      <c r="H49" s="508"/>
      <c r="I49" s="508"/>
      <c r="J49" s="508"/>
      <c r="K49" s="508"/>
    </row>
    <row r="50" spans="1:11" x14ac:dyDescent="0.3">
      <c r="A50" s="510"/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x14ac:dyDescent="0.3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x14ac:dyDescent="0.3">
      <c r="A52" s="511"/>
      <c r="B52" s="511"/>
      <c r="C52" s="511"/>
      <c r="D52" s="511"/>
      <c r="E52" s="511"/>
      <c r="F52" s="511"/>
      <c r="G52" s="511"/>
      <c r="H52" s="511"/>
      <c r="I52" s="511"/>
      <c r="J52" s="511"/>
      <c r="K52" s="511"/>
    </row>
    <row r="53" spans="1:11" x14ac:dyDescent="0.3">
      <c r="A53" s="511"/>
      <c r="B53" s="511"/>
      <c r="C53" s="511"/>
      <c r="D53" s="511"/>
      <c r="E53" s="511"/>
      <c r="F53" s="511"/>
      <c r="G53" s="511"/>
      <c r="H53" s="511"/>
      <c r="I53" s="511"/>
      <c r="J53" s="511"/>
      <c r="K53" s="511"/>
    </row>
    <row r="54" spans="1:11" x14ac:dyDescent="0.3">
      <c r="A54" s="511"/>
      <c r="B54" s="511"/>
      <c r="C54" s="511"/>
      <c r="D54" s="511"/>
      <c r="E54" s="511"/>
      <c r="F54" s="511"/>
      <c r="G54" s="511"/>
      <c r="H54" s="511"/>
      <c r="I54" s="511"/>
      <c r="J54" s="511"/>
      <c r="K54" s="511"/>
    </row>
    <row r="55" spans="1:11" x14ac:dyDescent="0.3">
      <c r="A55" s="511"/>
      <c r="B55" s="511"/>
      <c r="C55" s="511"/>
      <c r="D55" s="511"/>
      <c r="E55" s="511"/>
      <c r="F55" s="511"/>
      <c r="G55" s="511"/>
      <c r="H55" s="511"/>
      <c r="I55" s="511"/>
      <c r="J55" s="511"/>
      <c r="K55" s="511"/>
    </row>
    <row r="56" spans="1:11" x14ac:dyDescent="0.3">
      <c r="A56" s="511"/>
      <c r="B56" s="511"/>
      <c r="C56" s="511"/>
      <c r="D56" s="511"/>
      <c r="E56" s="511"/>
      <c r="F56" s="511"/>
      <c r="G56" s="511"/>
      <c r="H56" s="511"/>
      <c r="I56" s="511"/>
      <c r="J56" s="511"/>
      <c r="K56" s="511"/>
    </row>
    <row r="57" spans="1:11" x14ac:dyDescent="0.3">
      <c r="A57" s="511"/>
      <c r="B57" s="511"/>
      <c r="C57" s="511"/>
      <c r="D57" s="511"/>
      <c r="E57" s="511"/>
      <c r="F57" s="511"/>
      <c r="G57" s="511"/>
      <c r="H57" s="511"/>
      <c r="I57" s="511"/>
      <c r="J57" s="511"/>
      <c r="K57" s="511"/>
    </row>
    <row r="58" spans="1:11" x14ac:dyDescent="0.3">
      <c r="A58" s="511"/>
      <c r="B58" s="511"/>
      <c r="C58" s="511"/>
      <c r="D58" s="511"/>
      <c r="E58" s="511"/>
      <c r="F58" s="511"/>
      <c r="G58" s="511"/>
      <c r="H58" s="511"/>
      <c r="I58" s="511"/>
      <c r="J58" s="511"/>
      <c r="K58" s="511"/>
    </row>
    <row r="59" spans="1:11" x14ac:dyDescent="0.3">
      <c r="A59" s="511"/>
      <c r="B59" s="511"/>
      <c r="C59" s="511"/>
      <c r="D59" s="511"/>
      <c r="E59" s="511"/>
      <c r="F59" s="511"/>
      <c r="G59" s="511"/>
      <c r="H59" s="511"/>
      <c r="I59" s="511"/>
      <c r="J59" s="511"/>
      <c r="K59" s="511"/>
    </row>
    <row r="60" spans="1:11" x14ac:dyDescent="0.3">
      <c r="A60" s="511"/>
      <c r="B60" s="511"/>
      <c r="C60" s="511"/>
      <c r="D60" s="511"/>
      <c r="E60" s="511"/>
      <c r="F60" s="511"/>
      <c r="G60" s="511"/>
      <c r="H60" s="511"/>
      <c r="I60" s="511"/>
      <c r="J60" s="511"/>
      <c r="K60" s="511"/>
    </row>
    <row r="61" spans="1:11" x14ac:dyDescent="0.3">
      <c r="A61" s="511"/>
      <c r="B61" s="511"/>
      <c r="C61" s="511"/>
      <c r="D61" s="511"/>
      <c r="E61" s="511"/>
      <c r="F61" s="511"/>
      <c r="G61" s="511"/>
      <c r="H61" s="511"/>
      <c r="I61" s="511"/>
      <c r="J61" s="511"/>
      <c r="K61" s="511"/>
    </row>
    <row r="62" spans="1:11" x14ac:dyDescent="0.3">
      <c r="A62" s="511"/>
      <c r="B62" s="511"/>
      <c r="C62" s="511"/>
      <c r="D62" s="511"/>
      <c r="E62" s="511"/>
      <c r="F62" s="511"/>
      <c r="G62" s="511"/>
      <c r="H62" s="511"/>
      <c r="I62" s="511"/>
      <c r="J62" s="511"/>
      <c r="K62" s="511"/>
    </row>
    <row r="63" spans="1:11" x14ac:dyDescent="0.3">
      <c r="A63" s="511"/>
      <c r="B63" s="511"/>
      <c r="C63" s="511"/>
      <c r="D63" s="511"/>
      <c r="E63" s="511"/>
      <c r="F63" s="511"/>
      <c r="G63" s="511"/>
      <c r="H63" s="511"/>
      <c r="I63" s="511"/>
      <c r="J63" s="511"/>
      <c r="K63" s="511"/>
    </row>
    <row r="64" spans="1:11" x14ac:dyDescent="0.3">
      <c r="A64" s="511"/>
      <c r="B64" s="511"/>
      <c r="C64" s="511"/>
      <c r="D64" s="511"/>
      <c r="E64" s="511"/>
      <c r="F64" s="511"/>
      <c r="G64" s="511"/>
      <c r="H64" s="511"/>
      <c r="I64" s="511"/>
      <c r="J64" s="511"/>
      <c r="K64" s="511"/>
    </row>
    <row r="65" spans="1:11" x14ac:dyDescent="0.3">
      <c r="A65" s="511"/>
      <c r="B65" s="511"/>
      <c r="C65" s="511"/>
      <c r="D65" s="511"/>
      <c r="E65" s="511"/>
      <c r="F65" s="511"/>
      <c r="G65" s="511"/>
      <c r="H65" s="511"/>
      <c r="I65" s="511"/>
      <c r="J65" s="511"/>
      <c r="K65" s="511"/>
    </row>
    <row r="66" spans="1:11" x14ac:dyDescent="0.3">
      <c r="A66" s="511"/>
      <c r="B66" s="511"/>
      <c r="C66" s="511"/>
      <c r="D66" s="511"/>
      <c r="E66" s="511"/>
      <c r="F66" s="511"/>
      <c r="G66" s="511"/>
      <c r="H66" s="511"/>
      <c r="I66" s="511"/>
      <c r="J66" s="511"/>
      <c r="K66" s="511"/>
    </row>
    <row r="67" spans="1:11" x14ac:dyDescent="0.3">
      <c r="A67" s="511"/>
      <c r="B67" s="511"/>
      <c r="C67" s="511"/>
      <c r="D67" s="511"/>
      <c r="E67" s="511"/>
      <c r="F67" s="511"/>
      <c r="G67" s="511"/>
      <c r="H67" s="511"/>
      <c r="I67" s="511"/>
      <c r="J67" s="511"/>
      <c r="K67" s="511"/>
    </row>
    <row r="68" spans="1:11" x14ac:dyDescent="0.3">
      <c r="A68" s="511"/>
      <c r="B68" s="511"/>
      <c r="C68" s="511"/>
      <c r="D68" s="511"/>
      <c r="E68" s="511"/>
      <c r="F68" s="511"/>
      <c r="G68" s="511"/>
      <c r="H68" s="511"/>
      <c r="I68" s="511"/>
      <c r="J68" s="511"/>
      <c r="K68" s="511"/>
    </row>
    <row r="69" spans="1:11" x14ac:dyDescent="0.3">
      <c r="A69" s="511"/>
      <c r="B69" s="511"/>
      <c r="C69" s="511"/>
      <c r="D69" s="511"/>
      <c r="E69" s="511"/>
      <c r="F69" s="511"/>
      <c r="G69" s="511"/>
      <c r="H69" s="511"/>
      <c r="I69" s="511"/>
      <c r="J69" s="511"/>
      <c r="K69" s="511"/>
    </row>
    <row r="70" spans="1:11" x14ac:dyDescent="0.3">
      <c r="A70" s="511"/>
      <c r="B70" s="511"/>
      <c r="C70" s="511"/>
      <c r="D70" s="511"/>
      <c r="E70" s="511"/>
      <c r="F70" s="511"/>
      <c r="G70" s="511"/>
      <c r="H70" s="511"/>
      <c r="I70" s="511"/>
      <c r="J70" s="511"/>
      <c r="K70" s="511"/>
    </row>
    <row r="71" spans="1:11" x14ac:dyDescent="0.3">
      <c r="A71" s="511"/>
      <c r="B71" s="511"/>
      <c r="C71" s="511"/>
      <c r="D71" s="511"/>
      <c r="E71" s="511"/>
      <c r="F71" s="511"/>
      <c r="G71" s="511"/>
      <c r="H71" s="511"/>
      <c r="I71" s="511"/>
      <c r="J71" s="511"/>
      <c r="K71" s="511"/>
    </row>
    <row r="72" spans="1:11" x14ac:dyDescent="0.3">
      <c r="A72" s="511"/>
      <c r="B72" s="511"/>
      <c r="C72" s="511"/>
      <c r="D72" s="511"/>
      <c r="E72" s="511"/>
      <c r="F72" s="511"/>
      <c r="G72" s="511"/>
      <c r="H72" s="511"/>
      <c r="I72" s="511"/>
      <c r="J72" s="511"/>
      <c r="K72" s="511"/>
    </row>
    <row r="73" spans="1:11" x14ac:dyDescent="0.3">
      <c r="A73" s="511"/>
      <c r="B73" s="511"/>
      <c r="C73" s="511"/>
      <c r="D73" s="511"/>
      <c r="E73" s="511"/>
      <c r="F73" s="511"/>
      <c r="G73" s="511"/>
      <c r="H73" s="511"/>
      <c r="I73" s="511"/>
      <c r="J73" s="511"/>
      <c r="K73" s="511"/>
    </row>
    <row r="74" spans="1:11" x14ac:dyDescent="0.3">
      <c r="A74" s="511"/>
      <c r="B74" s="511"/>
      <c r="C74" s="511"/>
      <c r="D74" s="511"/>
      <c r="E74" s="511"/>
      <c r="F74" s="511"/>
      <c r="G74" s="511"/>
      <c r="H74" s="511"/>
      <c r="I74" s="511"/>
      <c r="J74" s="511"/>
      <c r="K74" s="511"/>
    </row>
    <row r="75" spans="1:11" x14ac:dyDescent="0.3">
      <c r="A75" s="511"/>
      <c r="B75" s="511"/>
      <c r="C75" s="511"/>
      <c r="D75" s="511"/>
      <c r="E75" s="511"/>
      <c r="F75" s="511"/>
      <c r="G75" s="511"/>
      <c r="H75" s="511"/>
      <c r="I75" s="511"/>
      <c r="J75" s="511"/>
      <c r="K75" s="511"/>
    </row>
    <row r="76" spans="1:11" x14ac:dyDescent="0.3">
      <c r="A76" s="511"/>
      <c r="B76" s="511"/>
      <c r="C76" s="511"/>
      <c r="D76" s="511"/>
      <c r="E76" s="511"/>
      <c r="F76" s="511"/>
      <c r="G76" s="511"/>
      <c r="H76" s="511"/>
      <c r="I76" s="511"/>
      <c r="J76" s="511"/>
      <c r="K76" s="511"/>
    </row>
    <row r="77" spans="1:11" x14ac:dyDescent="0.3">
      <c r="A77" s="511"/>
      <c r="B77" s="511"/>
      <c r="C77" s="511"/>
      <c r="D77" s="511"/>
      <c r="E77" s="511"/>
      <c r="F77" s="511"/>
      <c r="G77" s="511"/>
      <c r="H77" s="511"/>
      <c r="I77" s="511"/>
      <c r="J77" s="511"/>
      <c r="K77" s="511"/>
    </row>
    <row r="78" spans="1:11" x14ac:dyDescent="0.3">
      <c r="A78" s="511"/>
      <c r="B78" s="511"/>
      <c r="C78" s="511"/>
      <c r="D78" s="511"/>
      <c r="E78" s="511"/>
      <c r="F78" s="511"/>
      <c r="G78" s="511"/>
      <c r="H78" s="511"/>
      <c r="I78" s="511"/>
      <c r="J78" s="511"/>
      <c r="K78" s="511"/>
    </row>
    <row r="79" spans="1:11" x14ac:dyDescent="0.3">
      <c r="A79" s="511"/>
      <c r="B79" s="511"/>
      <c r="C79" s="511"/>
      <c r="D79" s="511"/>
      <c r="E79" s="511"/>
      <c r="F79" s="511"/>
      <c r="G79" s="511"/>
      <c r="H79" s="511"/>
      <c r="I79" s="511"/>
      <c r="J79" s="511"/>
      <c r="K79" s="511"/>
    </row>
    <row r="80" spans="1:11" x14ac:dyDescent="0.3">
      <c r="A80" s="511"/>
      <c r="B80" s="511"/>
      <c r="C80" s="511"/>
      <c r="D80" s="511"/>
      <c r="E80" s="511"/>
      <c r="F80" s="511"/>
      <c r="G80" s="511"/>
      <c r="H80" s="511"/>
      <c r="I80" s="511"/>
      <c r="J80" s="511"/>
      <c r="K80" s="511"/>
    </row>
    <row r="81" spans="1:11" x14ac:dyDescent="0.3">
      <c r="A81" s="511"/>
      <c r="B81" s="511"/>
      <c r="C81" s="511"/>
      <c r="D81" s="511"/>
      <c r="E81" s="511"/>
      <c r="F81" s="511"/>
      <c r="G81" s="511"/>
      <c r="H81" s="511"/>
      <c r="I81" s="511"/>
      <c r="J81" s="511"/>
      <c r="K81" s="511"/>
    </row>
    <row r="82" spans="1:11" x14ac:dyDescent="0.3">
      <c r="A82" s="511"/>
      <c r="B82" s="511"/>
      <c r="C82" s="511"/>
      <c r="D82" s="511"/>
      <c r="E82" s="511"/>
      <c r="F82" s="511"/>
      <c r="G82" s="511"/>
      <c r="H82" s="511"/>
      <c r="I82" s="511"/>
      <c r="J82" s="511"/>
      <c r="K82" s="511"/>
    </row>
    <row r="83" spans="1:11" x14ac:dyDescent="0.3">
      <c r="A83" s="511"/>
      <c r="B83" s="511"/>
      <c r="C83" s="511"/>
      <c r="D83" s="511"/>
      <c r="E83" s="511"/>
      <c r="F83" s="511"/>
      <c r="G83" s="511"/>
      <c r="H83" s="511"/>
      <c r="I83" s="511"/>
      <c r="J83" s="511"/>
      <c r="K83" s="511"/>
    </row>
    <row r="84" spans="1:11" x14ac:dyDescent="0.3">
      <c r="A84" s="511"/>
      <c r="B84" s="511"/>
      <c r="C84" s="511"/>
      <c r="D84" s="511"/>
      <c r="E84" s="511"/>
      <c r="F84" s="511"/>
      <c r="G84" s="511"/>
      <c r="H84" s="511"/>
      <c r="I84" s="511"/>
      <c r="J84" s="511"/>
      <c r="K84" s="511"/>
    </row>
    <row r="85" spans="1:11" x14ac:dyDescent="0.3">
      <c r="A85" s="511"/>
      <c r="B85" s="511"/>
      <c r="C85" s="511"/>
      <c r="D85" s="511"/>
      <c r="E85" s="511"/>
      <c r="F85" s="511"/>
      <c r="G85" s="511"/>
      <c r="H85" s="511"/>
      <c r="I85" s="511"/>
      <c r="J85" s="511"/>
      <c r="K85" s="511"/>
    </row>
    <row r="86" spans="1:11" x14ac:dyDescent="0.3">
      <c r="A86" s="511"/>
      <c r="B86" s="511"/>
      <c r="C86" s="511"/>
      <c r="D86" s="511"/>
      <c r="E86" s="511"/>
      <c r="F86" s="511"/>
      <c r="G86" s="511"/>
      <c r="H86" s="511"/>
      <c r="I86" s="511"/>
      <c r="J86" s="511"/>
      <c r="K86" s="511"/>
    </row>
    <row r="87" spans="1:11" x14ac:dyDescent="0.3">
      <c r="A87" s="511"/>
      <c r="B87" s="511"/>
      <c r="C87" s="511"/>
      <c r="D87" s="511"/>
      <c r="E87" s="511"/>
      <c r="F87" s="511"/>
      <c r="G87" s="511"/>
      <c r="H87" s="511"/>
      <c r="I87" s="511"/>
      <c r="J87" s="511"/>
      <c r="K87" s="511"/>
    </row>
    <row r="88" spans="1:11" x14ac:dyDescent="0.3">
      <c r="A88" s="511"/>
      <c r="B88" s="511"/>
      <c r="C88" s="511"/>
      <c r="D88" s="511"/>
      <c r="E88" s="511"/>
      <c r="F88" s="511"/>
      <c r="G88" s="511"/>
      <c r="H88" s="511"/>
      <c r="I88" s="511"/>
      <c r="J88" s="511"/>
      <c r="K88" s="511"/>
    </row>
    <row r="89" spans="1:11" x14ac:dyDescent="0.3">
      <c r="A89" s="511"/>
      <c r="B89" s="511"/>
      <c r="C89" s="511"/>
      <c r="D89" s="511"/>
      <c r="E89" s="511"/>
      <c r="F89" s="511"/>
      <c r="G89" s="511"/>
      <c r="H89" s="511"/>
      <c r="I89" s="511"/>
      <c r="J89" s="511"/>
      <c r="K89" s="511"/>
    </row>
    <row r="90" spans="1:11" x14ac:dyDescent="0.3">
      <c r="A90" s="511"/>
      <c r="B90" s="511"/>
      <c r="C90" s="511"/>
      <c r="D90" s="511"/>
      <c r="E90" s="511"/>
      <c r="F90" s="511"/>
      <c r="G90" s="511"/>
      <c r="H90" s="511"/>
      <c r="I90" s="511"/>
      <c r="J90" s="511"/>
      <c r="K90" s="511"/>
    </row>
    <row r="91" spans="1:11" x14ac:dyDescent="0.3">
      <c r="A91" s="511"/>
      <c r="B91" s="511"/>
      <c r="C91" s="511"/>
      <c r="D91" s="511"/>
      <c r="E91" s="511"/>
      <c r="F91" s="511"/>
      <c r="G91" s="511"/>
      <c r="H91" s="511"/>
      <c r="I91" s="511"/>
      <c r="J91" s="511"/>
      <c r="K91" s="511"/>
    </row>
    <row r="92" spans="1:11" x14ac:dyDescent="0.3">
      <c r="A92" s="511"/>
      <c r="B92" s="511"/>
      <c r="C92" s="511"/>
      <c r="D92" s="511"/>
      <c r="E92" s="511"/>
      <c r="F92" s="511"/>
      <c r="G92" s="511"/>
      <c r="H92" s="511"/>
      <c r="I92" s="511"/>
      <c r="J92" s="511"/>
      <c r="K92" s="511"/>
    </row>
    <row r="93" spans="1:11" x14ac:dyDescent="0.3">
      <c r="A93" s="511"/>
      <c r="B93" s="511"/>
      <c r="C93" s="511"/>
      <c r="D93" s="511"/>
      <c r="E93" s="511"/>
      <c r="F93" s="511"/>
      <c r="G93" s="511"/>
      <c r="H93" s="511"/>
      <c r="I93" s="511"/>
      <c r="J93" s="511"/>
      <c r="K93" s="511"/>
    </row>
    <row r="94" spans="1:11" x14ac:dyDescent="0.3">
      <c r="A94" s="508"/>
      <c r="B94" s="508"/>
      <c r="C94" s="508"/>
      <c r="D94" s="508"/>
      <c r="E94" s="508"/>
      <c r="F94" s="508"/>
      <c r="G94" s="508"/>
      <c r="H94" s="508"/>
      <c r="I94" s="508"/>
      <c r="J94" s="508"/>
      <c r="K94" s="508"/>
    </row>
    <row r="95" spans="1:11" x14ac:dyDescent="0.3">
      <c r="A95" s="508"/>
      <c r="B95" s="510"/>
      <c r="C95" s="508"/>
      <c r="D95" s="508"/>
      <c r="E95" s="508"/>
      <c r="F95" s="508"/>
      <c r="G95" s="508"/>
      <c r="H95" s="508"/>
      <c r="I95" s="508"/>
      <c r="J95" s="508"/>
      <c r="K95" s="508"/>
    </row>
    <row r="96" spans="1:11" x14ac:dyDescent="0.3">
      <c r="A96" s="508"/>
      <c r="B96" s="508"/>
      <c r="C96" s="508"/>
      <c r="D96" s="508"/>
      <c r="E96" s="508"/>
      <c r="F96" s="508"/>
      <c r="G96" s="508"/>
      <c r="H96" s="508"/>
      <c r="I96" s="508"/>
      <c r="J96" s="508"/>
      <c r="K96" s="508"/>
    </row>
    <row r="97" spans="1:11" x14ac:dyDescent="0.3">
      <c r="A97" s="508"/>
      <c r="B97" s="512"/>
      <c r="C97" s="508"/>
      <c r="D97" s="508"/>
      <c r="E97" s="508"/>
      <c r="F97" s="508"/>
      <c r="G97" s="508"/>
      <c r="H97" s="508"/>
      <c r="I97" s="508"/>
      <c r="J97" s="508"/>
      <c r="K97" s="508"/>
    </row>
    <row r="98" spans="1:11" x14ac:dyDescent="0.3">
      <c r="A98" s="39"/>
      <c r="B98" s="513"/>
      <c r="C98" s="29"/>
      <c r="D98" s="29"/>
      <c r="E98" s="29"/>
      <c r="F98" s="214"/>
      <c r="G98" s="214"/>
      <c r="H98" s="39"/>
      <c r="I98" s="39"/>
      <c r="J98" s="39"/>
      <c r="K98" s="39"/>
    </row>
    <row r="99" spans="1:11" x14ac:dyDescent="0.3">
      <c r="A99" s="39"/>
      <c r="B99" s="512"/>
      <c r="C99" s="29"/>
      <c r="D99" s="29"/>
      <c r="E99" s="29"/>
      <c r="F99" s="214"/>
      <c r="G99" s="214"/>
      <c r="H99" s="39"/>
      <c r="I99" s="39"/>
      <c r="J99" s="39"/>
      <c r="K99" s="39"/>
    </row>
    <row r="100" spans="1:11" x14ac:dyDescent="0.3">
      <c r="A100" s="39"/>
      <c r="B100" s="514"/>
      <c r="C100" s="29"/>
      <c r="D100" s="29"/>
      <c r="E100" s="29"/>
      <c r="F100" s="214"/>
      <c r="G100" s="214"/>
      <c r="H100" s="39"/>
      <c r="I100" s="39"/>
      <c r="J100" s="39"/>
      <c r="K100" s="39"/>
    </row>
    <row r="101" spans="1:11" x14ac:dyDescent="0.3">
      <c r="A101" s="39"/>
      <c r="B101" s="512"/>
      <c r="C101" s="29"/>
      <c r="D101" s="29"/>
      <c r="E101" s="29"/>
      <c r="F101" s="217"/>
      <c r="G101" s="217"/>
      <c r="H101" s="39"/>
      <c r="I101" s="39"/>
      <c r="J101" s="39"/>
      <c r="K101" s="39"/>
    </row>
    <row r="102" spans="1:11" x14ac:dyDescent="0.3">
      <c r="A102" s="508"/>
      <c r="B102" s="513"/>
      <c r="C102" s="508"/>
      <c r="D102" s="508"/>
      <c r="E102" s="508"/>
      <c r="F102" s="508"/>
      <c r="G102" s="508"/>
      <c r="H102" s="508"/>
      <c r="I102" s="508"/>
      <c r="J102" s="508"/>
      <c r="K102" s="508"/>
    </row>
    <row r="103" spans="1:11" x14ac:dyDescent="0.3">
      <c r="A103" s="508"/>
      <c r="B103" s="513"/>
      <c r="C103" s="508"/>
      <c r="D103" s="508"/>
      <c r="E103" s="508"/>
      <c r="F103" s="508"/>
      <c r="G103" s="508"/>
      <c r="H103" s="508"/>
      <c r="I103" s="508"/>
      <c r="J103" s="508"/>
      <c r="K103" s="508"/>
    </row>
    <row r="104" spans="1:11" x14ac:dyDescent="0.3">
      <c r="A104" s="515"/>
      <c r="B104" s="512"/>
      <c r="C104" s="515"/>
      <c r="D104" s="515"/>
      <c r="E104" s="515"/>
      <c r="F104" s="515"/>
      <c r="G104" s="515"/>
      <c r="H104" s="515"/>
      <c r="I104" s="515"/>
      <c r="J104" s="515"/>
      <c r="K104" s="515"/>
    </row>
    <row r="105" spans="1:11" x14ac:dyDescent="0.3">
      <c r="A105" s="39"/>
      <c r="B105" s="513"/>
      <c r="C105" s="38"/>
      <c r="D105" s="38"/>
      <c r="E105" s="516"/>
      <c r="F105" s="516"/>
      <c r="G105" s="516"/>
      <c r="H105" s="39"/>
      <c r="I105" s="39"/>
      <c r="J105" s="39"/>
      <c r="K105" s="39"/>
    </row>
    <row r="106" spans="1:11" x14ac:dyDescent="0.3">
      <c r="A106" s="39"/>
      <c r="B106" s="513"/>
      <c r="C106" s="38"/>
      <c r="D106" s="38"/>
      <c r="E106" s="516"/>
      <c r="F106" s="516"/>
      <c r="G106" s="516"/>
      <c r="H106" s="39"/>
      <c r="I106" s="39"/>
      <c r="J106" s="39"/>
      <c r="K106" s="39"/>
    </row>
    <row r="107" spans="1:11" x14ac:dyDescent="0.3">
      <c r="A107" s="42"/>
      <c r="B107" s="512"/>
      <c r="C107" s="41"/>
      <c r="D107" s="41"/>
      <c r="E107" s="517"/>
      <c r="F107" s="517"/>
      <c r="G107" s="517"/>
      <c r="H107" s="42"/>
      <c r="I107" s="42"/>
      <c r="J107" s="42"/>
      <c r="K107" s="42"/>
    </row>
    <row r="108" spans="1:11" x14ac:dyDescent="0.3">
      <c r="A108" s="39"/>
      <c r="B108" s="518"/>
      <c r="C108" s="38"/>
      <c r="D108" s="516"/>
      <c r="E108" s="516"/>
      <c r="F108" s="516"/>
      <c r="G108" s="39"/>
      <c r="H108" s="39"/>
      <c r="I108" s="39"/>
      <c r="J108" s="39"/>
      <c r="K108" s="39"/>
    </row>
    <row r="109" spans="1:11" x14ac:dyDescent="0.3">
      <c r="A109" s="39"/>
      <c r="B109" s="513"/>
      <c r="C109" s="38"/>
      <c r="D109" s="516"/>
      <c r="E109" s="516"/>
      <c r="F109" s="516"/>
      <c r="G109" s="39"/>
      <c r="H109" s="39"/>
      <c r="I109" s="39"/>
      <c r="J109" s="39"/>
      <c r="K109" s="39"/>
    </row>
    <row r="110" spans="1:11" x14ac:dyDescent="0.3">
      <c r="A110" s="42"/>
      <c r="B110" s="51"/>
      <c r="C110" s="41"/>
      <c r="D110" s="517"/>
      <c r="E110" s="517"/>
      <c r="F110" s="517"/>
      <c r="G110" s="42"/>
      <c r="H110" s="42"/>
      <c r="I110" s="42"/>
      <c r="J110" s="42"/>
      <c r="K110" s="42"/>
    </row>
    <row r="111" spans="1:11" x14ac:dyDescent="0.3">
      <c r="A111" s="39"/>
      <c r="B111" s="225"/>
      <c r="C111" s="49"/>
      <c r="D111" s="49"/>
      <c r="E111" s="519"/>
      <c r="F111" s="519"/>
      <c r="G111" s="519"/>
      <c r="H111" s="39"/>
      <c r="I111" s="39"/>
      <c r="J111" s="39"/>
      <c r="K111" s="39"/>
    </row>
    <row r="112" spans="1:11" x14ac:dyDescent="0.3">
      <c r="A112" s="514"/>
      <c r="B112" s="225"/>
      <c r="C112" s="514"/>
      <c r="D112" s="514"/>
      <c r="E112" s="514"/>
      <c r="F112" s="514"/>
      <c r="G112" s="514"/>
      <c r="H112" s="514"/>
      <c r="I112" s="514"/>
      <c r="J112" s="514"/>
      <c r="K112" s="514"/>
    </row>
  </sheetData>
  <mergeCells count="4">
    <mergeCell ref="A4:D4"/>
    <mergeCell ref="A5:D5"/>
    <mergeCell ref="A9:A10"/>
    <mergeCell ref="B9:C9"/>
  </mergeCells>
  <pageMargins left="0.7" right="0.7" top="0.75" bottom="0.75" header="0.3" footer="0.3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6"/>
  <sheetViews>
    <sheetView topLeftCell="A22" workbookViewId="0">
      <selection activeCell="C41" sqref="C41"/>
    </sheetView>
  </sheetViews>
  <sheetFormatPr defaultRowHeight="14.4" x14ac:dyDescent="0.3"/>
  <cols>
    <col min="2" max="2" width="35.6640625" customWidth="1"/>
    <col min="3" max="3" width="40.6640625" customWidth="1"/>
  </cols>
  <sheetData>
    <row r="1" spans="1:3" ht="15.6" x14ac:dyDescent="0.3">
      <c r="A1" s="19"/>
      <c r="B1" s="19"/>
      <c r="C1" s="52" t="s">
        <v>1565</v>
      </c>
    </row>
    <row r="2" spans="1:3" ht="15.6" x14ac:dyDescent="0.3">
      <c r="A2" s="19"/>
      <c r="B2" s="19"/>
      <c r="C2" s="19"/>
    </row>
    <row r="3" spans="1:3" ht="15.6" x14ac:dyDescent="0.3">
      <c r="A3" s="743" t="s">
        <v>103</v>
      </c>
      <c r="B3" s="743"/>
      <c r="C3" s="743"/>
    </row>
    <row r="4" spans="1:3" ht="15.6" x14ac:dyDescent="0.3">
      <c r="A4" s="743" t="s">
        <v>104</v>
      </c>
      <c r="B4" s="743"/>
      <c r="C4" s="743"/>
    </row>
    <row r="5" spans="1:3" ht="16.2" thickBot="1" x14ac:dyDescent="0.35">
      <c r="A5" s="53"/>
      <c r="B5" s="53"/>
      <c r="C5" s="19"/>
    </row>
    <row r="6" spans="1:3" ht="15.6" x14ac:dyDescent="0.3">
      <c r="A6" s="54" t="s">
        <v>105</v>
      </c>
      <c r="B6" s="55" t="s">
        <v>106</v>
      </c>
      <c r="C6" s="56" t="s">
        <v>107</v>
      </c>
    </row>
    <row r="7" spans="1:3" ht="16.2" thickBot="1" x14ac:dyDescent="0.35">
      <c r="A7" s="57"/>
      <c r="B7" s="58"/>
      <c r="C7" s="59" t="s">
        <v>108</v>
      </c>
    </row>
    <row r="8" spans="1:3" ht="15.6" x14ac:dyDescent="0.3">
      <c r="A8" s="60" t="s">
        <v>109</v>
      </c>
      <c r="B8" s="61" t="s">
        <v>110</v>
      </c>
      <c r="C8" s="62">
        <v>112.6</v>
      </c>
    </row>
    <row r="9" spans="1:3" ht="15.6" x14ac:dyDescent="0.3">
      <c r="A9" s="63" t="s">
        <v>111</v>
      </c>
      <c r="B9" s="64" t="s">
        <v>112</v>
      </c>
      <c r="C9" s="65">
        <v>12</v>
      </c>
    </row>
    <row r="10" spans="1:3" ht="15.6" x14ac:dyDescent="0.3">
      <c r="A10" s="63" t="s">
        <v>113</v>
      </c>
      <c r="B10" s="64" t="s">
        <v>114</v>
      </c>
      <c r="C10" s="65">
        <v>28</v>
      </c>
    </row>
    <row r="11" spans="1:3" ht="15.6" x14ac:dyDescent="0.3">
      <c r="A11" s="63" t="s">
        <v>115</v>
      </c>
      <c r="B11" s="64" t="s">
        <v>116</v>
      </c>
      <c r="C11" s="65">
        <v>3</v>
      </c>
    </row>
    <row r="12" spans="1:3" ht="15.6" x14ac:dyDescent="0.3">
      <c r="A12" s="63" t="s">
        <v>117</v>
      </c>
      <c r="B12" s="64" t="s">
        <v>118</v>
      </c>
      <c r="C12" s="65">
        <v>3</v>
      </c>
    </row>
    <row r="13" spans="1:3" ht="15.6" x14ac:dyDescent="0.3">
      <c r="A13" s="63" t="s">
        <v>119</v>
      </c>
      <c r="B13" s="64" t="s">
        <v>120</v>
      </c>
      <c r="C13" s="65">
        <v>19</v>
      </c>
    </row>
    <row r="14" spans="1:3" ht="15.6" x14ac:dyDescent="0.3">
      <c r="A14" s="63" t="s">
        <v>121</v>
      </c>
      <c r="B14" s="64" t="s">
        <v>122</v>
      </c>
      <c r="C14" s="65">
        <v>3</v>
      </c>
    </row>
    <row r="15" spans="1:3" ht="15.6" x14ac:dyDescent="0.3">
      <c r="A15" s="63" t="s">
        <v>123</v>
      </c>
      <c r="B15" s="64" t="s">
        <v>124</v>
      </c>
      <c r="C15" s="65">
        <v>23</v>
      </c>
    </row>
    <row r="16" spans="1:3" ht="15.6" x14ac:dyDescent="0.3">
      <c r="A16" s="63" t="s">
        <v>125</v>
      </c>
      <c r="B16" s="64" t="s">
        <v>126</v>
      </c>
      <c r="C16" s="65">
        <v>18</v>
      </c>
    </row>
    <row r="17" spans="1:3" ht="15.6" x14ac:dyDescent="0.3">
      <c r="A17" s="63" t="s">
        <v>127</v>
      </c>
      <c r="B17" s="64" t="s">
        <v>128</v>
      </c>
      <c r="C17" s="65">
        <v>8</v>
      </c>
    </row>
    <row r="18" spans="1:3" ht="15.6" x14ac:dyDescent="0.3">
      <c r="A18" s="63" t="s">
        <v>129</v>
      </c>
      <c r="B18" s="64" t="s">
        <v>130</v>
      </c>
      <c r="C18" s="65">
        <v>27</v>
      </c>
    </row>
    <row r="19" spans="1:3" ht="15.6" x14ac:dyDescent="0.3">
      <c r="A19" s="63" t="s">
        <v>131</v>
      </c>
      <c r="B19" s="64" t="s">
        <v>132</v>
      </c>
      <c r="C19" s="65">
        <v>54</v>
      </c>
    </row>
    <row r="20" spans="1:3" ht="15.6" x14ac:dyDescent="0.3">
      <c r="A20" s="63" t="s">
        <v>133</v>
      </c>
      <c r="B20" s="64" t="s">
        <v>134</v>
      </c>
      <c r="C20" s="65">
        <v>50</v>
      </c>
    </row>
    <row r="21" spans="1:3" ht="15.6" x14ac:dyDescent="0.3">
      <c r="A21" s="63" t="s">
        <v>135</v>
      </c>
      <c r="B21" s="64" t="s">
        <v>136</v>
      </c>
      <c r="C21" s="65">
        <v>15</v>
      </c>
    </row>
    <row r="22" spans="1:3" ht="15.6" x14ac:dyDescent="0.3">
      <c r="A22" s="63" t="s">
        <v>137</v>
      </c>
      <c r="B22" s="64" t="s">
        <v>138</v>
      </c>
      <c r="C22" s="65">
        <v>5</v>
      </c>
    </row>
    <row r="23" spans="1:3" ht="15.6" x14ac:dyDescent="0.3">
      <c r="A23" s="63" t="s">
        <v>139</v>
      </c>
      <c r="B23" s="64" t="s">
        <v>140</v>
      </c>
      <c r="C23" s="65">
        <v>5</v>
      </c>
    </row>
    <row r="24" spans="1:3" ht="15.6" x14ac:dyDescent="0.3">
      <c r="A24" s="63" t="s">
        <v>141</v>
      </c>
      <c r="B24" s="64" t="s">
        <v>142</v>
      </c>
      <c r="C24" s="65">
        <v>20</v>
      </c>
    </row>
    <row r="25" spans="1:3" ht="15.6" x14ac:dyDescent="0.3">
      <c r="A25" s="63" t="s">
        <v>143</v>
      </c>
      <c r="B25" s="64" t="s">
        <v>144</v>
      </c>
      <c r="C25" s="65">
        <v>5</v>
      </c>
    </row>
    <row r="26" spans="1:3" ht="15.6" x14ac:dyDescent="0.3">
      <c r="A26" s="63" t="s">
        <v>145</v>
      </c>
      <c r="B26" s="64" t="s">
        <v>146</v>
      </c>
      <c r="C26" s="65">
        <v>13</v>
      </c>
    </row>
    <row r="27" spans="1:3" ht="15.6" x14ac:dyDescent="0.3">
      <c r="A27" s="63" t="s">
        <v>147</v>
      </c>
      <c r="B27" s="64" t="s">
        <v>148</v>
      </c>
      <c r="C27" s="65">
        <v>18</v>
      </c>
    </row>
    <row r="28" spans="1:3" ht="15.6" x14ac:dyDescent="0.3">
      <c r="A28" s="63" t="s">
        <v>149</v>
      </c>
      <c r="B28" s="64" t="s">
        <v>150</v>
      </c>
      <c r="C28" s="65">
        <v>2</v>
      </c>
    </row>
    <row r="29" spans="1:3" ht="15.6" x14ac:dyDescent="0.3">
      <c r="A29" s="63" t="s">
        <v>151</v>
      </c>
      <c r="B29" s="64" t="s">
        <v>152</v>
      </c>
      <c r="C29" s="65">
        <v>12</v>
      </c>
    </row>
    <row r="30" spans="1:3" ht="15.6" x14ac:dyDescent="0.3">
      <c r="A30" s="63" t="s">
        <v>153</v>
      </c>
      <c r="B30" s="64" t="s">
        <v>154</v>
      </c>
      <c r="C30" s="65">
        <v>7</v>
      </c>
    </row>
    <row r="31" spans="1:3" ht="15.6" x14ac:dyDescent="0.3">
      <c r="A31" s="63" t="s">
        <v>155</v>
      </c>
      <c r="B31" s="64" t="s">
        <v>156</v>
      </c>
      <c r="C31" s="65">
        <v>18.100000000000001</v>
      </c>
    </row>
    <row r="32" spans="1:3" ht="15.6" x14ac:dyDescent="0.3">
      <c r="A32" s="63" t="s">
        <v>157</v>
      </c>
      <c r="B32" s="64" t="s">
        <v>158</v>
      </c>
      <c r="C32" s="65">
        <v>10</v>
      </c>
    </row>
    <row r="33" spans="1:3" ht="15.6" x14ac:dyDescent="0.3">
      <c r="A33" s="63" t="s">
        <v>159</v>
      </c>
      <c r="B33" s="64" t="s">
        <v>160</v>
      </c>
      <c r="C33" s="65">
        <v>5</v>
      </c>
    </row>
    <row r="34" spans="1:3" ht="15.6" x14ac:dyDescent="0.3">
      <c r="A34" s="63" t="s">
        <v>161</v>
      </c>
      <c r="B34" s="64" t="s">
        <v>162</v>
      </c>
      <c r="C34" s="65">
        <v>26</v>
      </c>
    </row>
    <row r="35" spans="1:3" ht="15.6" x14ac:dyDescent="0.3">
      <c r="A35" s="63" t="s">
        <v>163</v>
      </c>
      <c r="B35" s="64" t="s">
        <v>164</v>
      </c>
      <c r="C35" s="65">
        <v>26</v>
      </c>
    </row>
    <row r="36" spans="1:3" ht="15.6" x14ac:dyDescent="0.3">
      <c r="A36" s="63" t="s">
        <v>165</v>
      </c>
      <c r="B36" s="64" t="s">
        <v>166</v>
      </c>
      <c r="C36" s="65">
        <v>12</v>
      </c>
    </row>
    <row r="37" spans="1:3" ht="15.6" x14ac:dyDescent="0.3">
      <c r="A37" s="63" t="s">
        <v>167</v>
      </c>
      <c r="B37" s="64" t="s">
        <v>168</v>
      </c>
      <c r="C37" s="65">
        <v>17</v>
      </c>
    </row>
    <row r="38" spans="1:3" ht="15.6" x14ac:dyDescent="0.3">
      <c r="A38" s="63" t="s">
        <v>169</v>
      </c>
      <c r="B38" s="64" t="s">
        <v>170</v>
      </c>
      <c r="C38" s="65">
        <v>13</v>
      </c>
    </row>
    <row r="39" spans="1:3" ht="15.6" x14ac:dyDescent="0.3">
      <c r="A39" s="63" t="s">
        <v>171</v>
      </c>
      <c r="B39" s="64" t="s">
        <v>172</v>
      </c>
      <c r="C39" s="65">
        <v>15</v>
      </c>
    </row>
    <row r="40" spans="1:3" ht="15.6" x14ac:dyDescent="0.3">
      <c r="A40" s="63" t="s">
        <v>173</v>
      </c>
      <c r="B40" s="64" t="s">
        <v>174</v>
      </c>
      <c r="C40" s="65">
        <v>22</v>
      </c>
    </row>
    <row r="41" spans="1:3" ht="15.6" x14ac:dyDescent="0.3">
      <c r="A41" s="63" t="s">
        <v>175</v>
      </c>
      <c r="B41" s="64" t="s">
        <v>176</v>
      </c>
      <c r="C41" s="65">
        <v>18</v>
      </c>
    </row>
    <row r="42" spans="1:3" ht="15.6" x14ac:dyDescent="0.3">
      <c r="A42" s="63" t="s">
        <v>177</v>
      </c>
      <c r="B42" s="64" t="s">
        <v>178</v>
      </c>
      <c r="C42" s="65">
        <v>9</v>
      </c>
    </row>
    <row r="43" spans="1:3" ht="15.6" x14ac:dyDescent="0.3">
      <c r="A43" s="63" t="s">
        <v>179</v>
      </c>
      <c r="B43" s="64" t="s">
        <v>180</v>
      </c>
      <c r="C43" s="65">
        <v>7</v>
      </c>
    </row>
    <row r="44" spans="1:3" ht="16.2" thickBot="1" x14ac:dyDescent="0.35">
      <c r="A44" s="66" t="s">
        <v>181</v>
      </c>
      <c r="B44" s="67" t="s">
        <v>182</v>
      </c>
      <c r="C44" s="68">
        <v>20</v>
      </c>
    </row>
    <row r="45" spans="1:3" ht="16.2" thickBot="1" x14ac:dyDescent="0.35">
      <c r="A45" s="69"/>
      <c r="B45" s="70" t="s">
        <v>183</v>
      </c>
      <c r="C45" s="71">
        <v>680.7</v>
      </c>
    </row>
    <row r="46" spans="1:3" ht="15.6" x14ac:dyDescent="0.3">
      <c r="A46" s="655"/>
      <c r="B46" s="656"/>
      <c r="C46" s="657"/>
    </row>
    <row r="47" spans="1:3" ht="15.6" x14ac:dyDescent="0.3">
      <c r="A47" s="53"/>
      <c r="B47" s="645"/>
      <c r="C47" s="19"/>
    </row>
    <row r="48" spans="1:3" ht="15.6" x14ac:dyDescent="0.3">
      <c r="A48" s="19"/>
      <c r="B48" s="652" t="s">
        <v>1586</v>
      </c>
      <c r="C48" s="72"/>
    </row>
    <row r="49" spans="1:7" ht="15.6" x14ac:dyDescent="0.3">
      <c r="A49" s="31"/>
      <c r="B49" s="652" t="s">
        <v>1587</v>
      </c>
      <c r="C49" s="33"/>
    </row>
    <row r="50" spans="1:7" ht="15.6" x14ac:dyDescent="0.3">
      <c r="A50" s="31"/>
      <c r="B50" s="652" t="s">
        <v>1588</v>
      </c>
      <c r="C50" s="33"/>
    </row>
    <row r="51" spans="1:7" ht="15.6" x14ac:dyDescent="0.3">
      <c r="A51" s="31"/>
      <c r="B51" s="646"/>
      <c r="C51" s="33"/>
    </row>
    <row r="52" spans="1:7" ht="15.6" x14ac:dyDescent="0.3">
      <c r="A52" s="31"/>
      <c r="B52" s="646"/>
      <c r="C52" s="33"/>
    </row>
    <row r="53" spans="1:7" ht="15.6" x14ac:dyDescent="0.3">
      <c r="A53" s="31"/>
      <c r="B53" s="32"/>
      <c r="C53" s="33"/>
    </row>
    <row r="54" spans="1:7" ht="15.6" x14ac:dyDescent="0.3">
      <c r="A54" s="73"/>
      <c r="B54" s="74"/>
      <c r="C54" s="75"/>
    </row>
    <row r="55" spans="1:7" ht="15.6" x14ac:dyDescent="0.3">
      <c r="A55" s="76"/>
      <c r="B55" s="77"/>
      <c r="C55" s="76"/>
    </row>
    <row r="56" spans="1:7" ht="15.6" x14ac:dyDescent="0.3">
      <c r="A56" s="37"/>
      <c r="B56" s="32"/>
      <c r="C56" s="36"/>
    </row>
    <row r="57" spans="1:7" ht="15.6" x14ac:dyDescent="0.3">
      <c r="A57" s="78"/>
      <c r="B57" s="78"/>
      <c r="C57" s="78"/>
    </row>
    <row r="58" spans="1:7" ht="15.6" x14ac:dyDescent="0.3">
      <c r="A58" s="78"/>
      <c r="B58" s="78"/>
      <c r="C58" s="78"/>
    </row>
    <row r="59" spans="1:7" x14ac:dyDescent="0.3">
      <c r="A59" s="2"/>
      <c r="B59" s="2"/>
      <c r="C59" s="2"/>
      <c r="D59" s="2"/>
      <c r="E59" s="2"/>
      <c r="F59" s="2"/>
      <c r="G59" s="2"/>
    </row>
    <row r="60" spans="1:7" x14ac:dyDescent="0.3">
      <c r="A60" s="2"/>
      <c r="B60" s="2"/>
      <c r="C60" s="2"/>
      <c r="D60" s="2"/>
      <c r="E60" s="2"/>
      <c r="F60" s="2"/>
      <c r="G60" s="2"/>
    </row>
    <row r="61" spans="1:7" x14ac:dyDescent="0.3">
      <c r="A61" s="2"/>
      <c r="B61" s="2"/>
      <c r="C61" s="2"/>
      <c r="D61" s="2"/>
      <c r="E61" s="2"/>
      <c r="F61" s="2"/>
      <c r="G61" s="2"/>
    </row>
    <row r="62" spans="1:7" x14ac:dyDescent="0.3">
      <c r="A62" s="2"/>
      <c r="B62" s="2"/>
      <c r="C62" s="2"/>
      <c r="D62" s="2"/>
      <c r="E62" s="2"/>
      <c r="F62" s="2"/>
      <c r="G62" s="2"/>
    </row>
    <row r="63" spans="1:7" x14ac:dyDescent="0.3">
      <c r="A63" s="2"/>
      <c r="B63" s="2"/>
      <c r="C63" s="2"/>
      <c r="D63" s="2"/>
      <c r="E63" s="2"/>
      <c r="F63" s="2"/>
      <c r="G63" s="2"/>
    </row>
    <row r="64" spans="1:7" x14ac:dyDescent="0.3">
      <c r="A64" s="2"/>
      <c r="B64" s="2"/>
      <c r="C64" s="2"/>
      <c r="D64" s="2"/>
      <c r="E64" s="2"/>
      <c r="F64" s="2"/>
      <c r="G64" s="2"/>
    </row>
    <row r="65" spans="1:7" x14ac:dyDescent="0.3">
      <c r="A65" s="2"/>
      <c r="B65" s="2"/>
      <c r="C65" s="2"/>
      <c r="D65" s="2"/>
      <c r="E65" s="2"/>
      <c r="F65" s="2"/>
      <c r="G65" s="2"/>
    </row>
    <row r="66" spans="1:7" x14ac:dyDescent="0.3">
      <c r="A66" s="2"/>
      <c r="B66" s="2"/>
      <c r="C66" s="2"/>
      <c r="D66" s="2"/>
      <c r="E66" s="2"/>
      <c r="F66" s="2"/>
      <c r="G66" s="2"/>
    </row>
    <row r="67" spans="1:7" x14ac:dyDescent="0.3">
      <c r="A67" s="2"/>
      <c r="B67" s="2"/>
      <c r="C67" s="2"/>
      <c r="D67" s="2"/>
      <c r="E67" s="2"/>
      <c r="F67" s="2"/>
      <c r="G67" s="2"/>
    </row>
    <row r="68" spans="1:7" x14ac:dyDescent="0.3">
      <c r="A68" s="2"/>
      <c r="B68" s="2"/>
      <c r="C68" s="2"/>
      <c r="D68" s="2"/>
      <c r="E68" s="2"/>
      <c r="F68" s="2"/>
      <c r="G68" s="2"/>
    </row>
    <row r="69" spans="1:7" x14ac:dyDescent="0.3">
      <c r="A69" s="2"/>
      <c r="B69" s="2"/>
      <c r="C69" s="2"/>
      <c r="D69" s="2"/>
      <c r="E69" s="2"/>
      <c r="F69" s="2"/>
      <c r="G69" s="2"/>
    </row>
    <row r="70" spans="1:7" x14ac:dyDescent="0.3">
      <c r="A70" s="2"/>
      <c r="B70" s="2"/>
      <c r="C70" s="2"/>
      <c r="D70" s="2"/>
      <c r="E70" s="2"/>
      <c r="F70" s="2"/>
      <c r="G70" s="2"/>
    </row>
    <row r="71" spans="1:7" x14ac:dyDescent="0.3">
      <c r="A71" s="2"/>
      <c r="B71" s="2"/>
      <c r="C71" s="2"/>
      <c r="D71" s="2"/>
      <c r="E71" s="2"/>
      <c r="F71" s="2"/>
      <c r="G71" s="2"/>
    </row>
    <row r="72" spans="1:7" x14ac:dyDescent="0.3">
      <c r="A72" s="2"/>
      <c r="B72" s="2"/>
      <c r="C72" s="2"/>
      <c r="D72" s="2"/>
      <c r="E72" s="2"/>
      <c r="F72" s="2"/>
      <c r="G72" s="2"/>
    </row>
    <row r="73" spans="1:7" x14ac:dyDescent="0.3">
      <c r="A73" s="2"/>
      <c r="B73" s="2"/>
      <c r="C73" s="2"/>
      <c r="D73" s="2"/>
      <c r="E73" s="2"/>
      <c r="F73" s="2"/>
      <c r="G73" s="2"/>
    </row>
    <row r="74" spans="1:7" x14ac:dyDescent="0.3">
      <c r="A74" s="2"/>
      <c r="B74" s="2"/>
      <c r="C74" s="2"/>
      <c r="D74" s="2"/>
      <c r="E74" s="2"/>
      <c r="F74" s="2"/>
      <c r="G74" s="2"/>
    </row>
    <row r="75" spans="1:7" x14ac:dyDescent="0.3">
      <c r="A75" s="2"/>
      <c r="B75" s="2"/>
      <c r="C75" s="2"/>
      <c r="D75" s="2"/>
      <c r="E75" s="2"/>
      <c r="F75" s="2"/>
      <c r="G75" s="2"/>
    </row>
    <row r="76" spans="1:7" x14ac:dyDescent="0.3">
      <c r="A76" s="2"/>
      <c r="B76" s="2"/>
      <c r="C76" s="2"/>
      <c r="D76" s="2"/>
      <c r="E76" s="2"/>
      <c r="F76" s="2"/>
      <c r="G76" s="2"/>
    </row>
    <row r="77" spans="1:7" x14ac:dyDescent="0.3">
      <c r="A77" s="2"/>
      <c r="B77" s="2"/>
      <c r="C77" s="2"/>
      <c r="D77" s="2"/>
      <c r="E77" s="2"/>
      <c r="F77" s="2"/>
      <c r="G77" s="2"/>
    </row>
    <row r="78" spans="1:7" x14ac:dyDescent="0.3">
      <c r="A78" s="2"/>
      <c r="B78" s="2"/>
      <c r="C78" s="2"/>
      <c r="D78" s="2"/>
      <c r="E78" s="2"/>
      <c r="F78" s="2"/>
      <c r="G78" s="2"/>
    </row>
    <row r="79" spans="1:7" x14ac:dyDescent="0.3">
      <c r="A79" s="2"/>
      <c r="B79" s="2"/>
      <c r="C79" s="2"/>
      <c r="D79" s="2"/>
      <c r="E79" s="2"/>
      <c r="F79" s="2"/>
      <c r="G79" s="2"/>
    </row>
    <row r="80" spans="1:7" x14ac:dyDescent="0.3">
      <c r="A80" s="2"/>
      <c r="B80" s="2"/>
      <c r="C80" s="2"/>
      <c r="D80" s="2"/>
      <c r="E80" s="2"/>
      <c r="F80" s="2"/>
      <c r="G80" s="2"/>
    </row>
    <row r="81" spans="1:7" x14ac:dyDescent="0.3">
      <c r="A81" s="2"/>
      <c r="B81" s="2"/>
      <c r="C81" s="2"/>
      <c r="D81" s="2"/>
      <c r="E81" s="2"/>
      <c r="F81" s="2"/>
      <c r="G81" s="2"/>
    </row>
    <row r="82" spans="1:7" x14ac:dyDescent="0.3">
      <c r="A82" s="2"/>
      <c r="B82" s="2"/>
      <c r="C82" s="2"/>
      <c r="D82" s="2"/>
      <c r="E82" s="2"/>
      <c r="F82" s="2"/>
      <c r="G82" s="2"/>
    </row>
    <row r="83" spans="1:7" x14ac:dyDescent="0.3">
      <c r="A83" s="2"/>
      <c r="B83" s="2"/>
      <c r="C83" s="2"/>
      <c r="D83" s="2"/>
      <c r="E83" s="2"/>
      <c r="F83" s="2"/>
      <c r="G83" s="2"/>
    </row>
    <row r="84" spans="1:7" x14ac:dyDescent="0.3">
      <c r="A84" s="2"/>
      <c r="B84" s="2"/>
      <c r="C84" s="2"/>
      <c r="D84" s="2"/>
      <c r="E84" s="2"/>
      <c r="F84" s="2"/>
      <c r="G84" s="2"/>
    </row>
    <row r="85" spans="1:7" x14ac:dyDescent="0.3">
      <c r="A85" s="2"/>
      <c r="B85" s="2"/>
      <c r="C85" s="2"/>
      <c r="D85" s="2"/>
      <c r="E85" s="2"/>
      <c r="F85" s="2"/>
      <c r="G85" s="2"/>
    </row>
    <row r="86" spans="1:7" x14ac:dyDescent="0.3">
      <c r="A86" s="2"/>
      <c r="B86" s="2"/>
      <c r="C86" s="2"/>
      <c r="D86" s="2"/>
      <c r="E86" s="2"/>
      <c r="F86" s="2"/>
      <c r="G86" s="2"/>
    </row>
    <row r="87" spans="1:7" x14ac:dyDescent="0.3">
      <c r="A87" s="2"/>
      <c r="B87" s="2"/>
      <c r="C87" s="2"/>
      <c r="D87" s="2"/>
      <c r="E87" s="2"/>
      <c r="F87" s="2"/>
      <c r="G87" s="2"/>
    </row>
    <row r="88" spans="1:7" x14ac:dyDescent="0.3">
      <c r="A88" s="2"/>
      <c r="B88" s="2"/>
      <c r="C88" s="2"/>
      <c r="D88" s="2"/>
      <c r="E88" s="2"/>
      <c r="F88" s="2"/>
      <c r="G88" s="2"/>
    </row>
    <row r="89" spans="1:7" x14ac:dyDescent="0.3">
      <c r="A89" s="2"/>
      <c r="B89" s="2"/>
      <c r="C89" s="2"/>
      <c r="D89" s="2"/>
      <c r="E89" s="2"/>
      <c r="F89" s="2"/>
      <c r="G89" s="2"/>
    </row>
    <row r="90" spans="1:7" x14ac:dyDescent="0.3">
      <c r="A90" s="2"/>
      <c r="B90" s="2"/>
      <c r="C90" s="2"/>
      <c r="D90" s="2"/>
      <c r="E90" s="2"/>
      <c r="F90" s="2"/>
      <c r="G90" s="2"/>
    </row>
    <row r="91" spans="1:7" x14ac:dyDescent="0.3">
      <c r="A91" s="2"/>
      <c r="B91" s="2"/>
      <c r="C91" s="2"/>
      <c r="D91" s="2"/>
      <c r="E91" s="2"/>
      <c r="F91" s="2"/>
      <c r="G91" s="2"/>
    </row>
    <row r="92" spans="1:7" x14ac:dyDescent="0.3">
      <c r="A92" s="2"/>
      <c r="B92" s="2"/>
      <c r="C92" s="2"/>
      <c r="D92" s="2"/>
      <c r="E92" s="2"/>
      <c r="F92" s="2"/>
      <c r="G92" s="2"/>
    </row>
    <row r="93" spans="1:7" x14ac:dyDescent="0.3">
      <c r="A93" s="2"/>
      <c r="B93" s="2"/>
      <c r="C93" s="2"/>
      <c r="D93" s="2"/>
      <c r="E93" s="2"/>
      <c r="F93" s="2"/>
      <c r="G93" s="2"/>
    </row>
    <row r="94" spans="1:7" x14ac:dyDescent="0.3">
      <c r="A94" s="2"/>
      <c r="B94" s="2"/>
      <c r="C94" s="2"/>
      <c r="D94" s="2"/>
      <c r="E94" s="2"/>
      <c r="F94" s="2"/>
      <c r="G94" s="2"/>
    </row>
    <row r="95" spans="1:7" x14ac:dyDescent="0.3">
      <c r="A95" s="2"/>
      <c r="B95" s="2"/>
      <c r="C95" s="2"/>
      <c r="D95" s="2"/>
      <c r="E95" s="2"/>
      <c r="F95" s="2"/>
      <c r="G95" s="2"/>
    </row>
    <row r="96" spans="1:7" x14ac:dyDescent="0.3">
      <c r="A96" s="2"/>
      <c r="B96" s="2"/>
      <c r="C96" s="2"/>
      <c r="D96" s="2"/>
      <c r="E96" s="2"/>
      <c r="F96" s="2"/>
      <c r="G96" s="2"/>
    </row>
    <row r="97" spans="1:7" x14ac:dyDescent="0.3">
      <c r="A97" s="2"/>
      <c r="B97" s="2"/>
      <c r="C97" s="2"/>
      <c r="D97" s="2"/>
      <c r="E97" s="2"/>
      <c r="F97" s="2"/>
      <c r="G97" s="2"/>
    </row>
    <row r="98" spans="1:7" x14ac:dyDescent="0.3">
      <c r="A98" s="1"/>
      <c r="B98" s="1"/>
      <c r="C98" s="1"/>
      <c r="D98" s="1"/>
      <c r="E98" s="1"/>
      <c r="F98" s="1"/>
      <c r="G98" s="1"/>
    </row>
    <row r="99" spans="1:7" x14ac:dyDescent="0.3">
      <c r="A99" s="1"/>
      <c r="B99" s="1"/>
      <c r="C99" s="1"/>
      <c r="D99" s="1"/>
      <c r="E99" s="1"/>
      <c r="F99" s="1"/>
      <c r="G99" s="1"/>
    </row>
    <row r="100" spans="1:7" x14ac:dyDescent="0.3">
      <c r="A100" s="1"/>
      <c r="B100" s="1"/>
      <c r="C100" s="1"/>
      <c r="D100" s="1"/>
      <c r="E100" s="1"/>
      <c r="F100" s="1"/>
      <c r="G100" s="1"/>
    </row>
    <row r="101" spans="1:7" x14ac:dyDescent="0.3">
      <c r="A101" s="1"/>
      <c r="B101" s="1"/>
      <c r="C101" s="1"/>
      <c r="D101" s="1"/>
      <c r="E101" s="1"/>
      <c r="F101" s="1"/>
      <c r="G101" s="1"/>
    </row>
    <row r="102" spans="1:7" x14ac:dyDescent="0.3">
      <c r="A102" s="4"/>
      <c r="B102" s="5"/>
      <c r="C102" s="5"/>
      <c r="D102" s="3"/>
      <c r="E102" s="3"/>
      <c r="F102" s="3"/>
      <c r="G102" s="3"/>
    </row>
    <row r="103" spans="1:7" x14ac:dyDescent="0.3">
      <c r="A103" s="4"/>
      <c r="B103" s="5"/>
      <c r="C103" s="5"/>
      <c r="D103" s="3"/>
      <c r="E103" s="3"/>
      <c r="F103" s="3"/>
      <c r="G103" s="3"/>
    </row>
    <row r="104" spans="1:7" x14ac:dyDescent="0.3">
      <c r="A104" s="4"/>
      <c r="B104" s="5"/>
      <c r="C104" s="5"/>
      <c r="D104" s="3"/>
      <c r="E104" s="3"/>
      <c r="F104" s="3"/>
      <c r="G104" s="3"/>
    </row>
    <row r="105" spans="1:7" x14ac:dyDescent="0.3">
      <c r="A105" s="4"/>
      <c r="B105" s="7"/>
      <c r="C105" s="7"/>
      <c r="D105" s="3"/>
      <c r="E105" s="3"/>
      <c r="F105" s="3"/>
      <c r="G105" s="3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8"/>
      <c r="B108" s="8"/>
      <c r="C108" s="8"/>
      <c r="D108" s="8"/>
      <c r="E108" s="8"/>
      <c r="F108" s="8"/>
      <c r="G108" s="8"/>
    </row>
    <row r="109" spans="1:7" x14ac:dyDescent="0.3">
      <c r="A109" s="10"/>
      <c r="B109" s="10"/>
      <c r="C109" s="10"/>
      <c r="D109" s="3"/>
      <c r="E109" s="3"/>
      <c r="F109" s="3"/>
      <c r="G109" s="3"/>
    </row>
    <row r="110" spans="1:7" x14ac:dyDescent="0.3">
      <c r="A110" s="10"/>
      <c r="B110" s="10"/>
      <c r="C110" s="10"/>
      <c r="D110" s="3"/>
      <c r="E110" s="3"/>
      <c r="F110" s="3"/>
      <c r="G110" s="3"/>
    </row>
    <row r="111" spans="1:7" x14ac:dyDescent="0.3">
      <c r="A111" s="13"/>
      <c r="B111" s="13"/>
      <c r="C111" s="13"/>
      <c r="D111" s="11"/>
      <c r="E111" s="11"/>
      <c r="F111" s="11"/>
      <c r="G111" s="11"/>
    </row>
    <row r="112" spans="1:7" x14ac:dyDescent="0.3">
      <c r="A112" s="10"/>
      <c r="B112" s="10"/>
      <c r="C112" s="3"/>
      <c r="D112" s="3"/>
      <c r="E112" s="3"/>
      <c r="F112" s="3"/>
      <c r="G112" s="3"/>
    </row>
    <row r="113" spans="1:7" x14ac:dyDescent="0.3">
      <c r="A113" s="10"/>
      <c r="B113" s="10"/>
      <c r="C113" s="3"/>
      <c r="D113" s="3"/>
      <c r="E113" s="3"/>
      <c r="F113" s="3"/>
      <c r="G113" s="3"/>
    </row>
    <row r="114" spans="1:7" x14ac:dyDescent="0.3">
      <c r="A114" s="13"/>
      <c r="B114" s="13"/>
      <c r="C114" s="11"/>
      <c r="D114" s="11"/>
      <c r="E114" s="11"/>
      <c r="F114" s="11"/>
      <c r="G114" s="11"/>
    </row>
    <row r="115" spans="1:7" x14ac:dyDescent="0.3">
      <c r="A115" s="17"/>
      <c r="B115" s="17"/>
      <c r="C115" s="17"/>
      <c r="D115" s="3"/>
      <c r="E115" s="3"/>
      <c r="F115" s="3"/>
      <c r="G115" s="3"/>
    </row>
    <row r="116" spans="1:7" x14ac:dyDescent="0.3">
      <c r="A116" s="6"/>
      <c r="B116" s="6"/>
      <c r="C116" s="6"/>
      <c r="D116" s="6"/>
      <c r="E116" s="6"/>
      <c r="F116" s="6"/>
      <c r="G116" s="6"/>
    </row>
  </sheetData>
  <mergeCells count="2">
    <mergeCell ref="A3:C3"/>
    <mergeCell ref="A4:C4"/>
  </mergeCell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96"/>
  <sheetViews>
    <sheetView tabSelected="1" view="pageBreakPreview" topLeftCell="G1" zoomScale="60" zoomScaleNormal="100" workbookViewId="0">
      <selection activeCell="AH6" sqref="AH6"/>
    </sheetView>
  </sheetViews>
  <sheetFormatPr defaultColWidth="9.109375" defaultRowHeight="13.8" x14ac:dyDescent="0.25"/>
  <cols>
    <col min="1" max="1" width="9.33203125" style="299" bestFit="1" customWidth="1"/>
    <col min="2" max="2" width="29.33203125" style="299" customWidth="1"/>
    <col min="3" max="4" width="9.5546875" style="299" bestFit="1" customWidth="1"/>
    <col min="5" max="6" width="9.33203125" style="299" bestFit="1" customWidth="1"/>
    <col min="7" max="7" width="10.44140625" style="299" customWidth="1"/>
    <col min="8" max="8" width="9.33203125" style="299" bestFit="1" customWidth="1"/>
    <col min="9" max="9" width="10.88671875" style="299" customWidth="1"/>
    <col min="10" max="18" width="9.33203125" style="299" bestFit="1" customWidth="1"/>
    <col min="19" max="19" width="11.5546875" style="299" customWidth="1"/>
    <col min="20" max="20" width="9.33203125" style="299" bestFit="1" customWidth="1"/>
    <col min="21" max="21" width="10.6640625" style="299" customWidth="1"/>
    <col min="22" max="22" width="10.33203125" style="299" customWidth="1"/>
    <col min="23" max="24" width="9.33203125" style="299" bestFit="1" customWidth="1"/>
    <col min="25" max="25" width="9.5546875" style="299" bestFit="1" customWidth="1"/>
    <col min="26" max="26" width="11.77734375" style="299" customWidth="1"/>
    <col min="27" max="29" width="9.33203125" style="299" bestFit="1" customWidth="1"/>
    <col min="30" max="30" width="11.44140625" style="299" customWidth="1"/>
    <col min="31" max="31" width="9.33203125" style="299" bestFit="1" customWidth="1"/>
    <col min="32" max="32" width="11.5546875" style="299" customWidth="1"/>
    <col min="33" max="33" width="12" style="299" customWidth="1"/>
    <col min="34" max="34" width="12.109375" style="299" customWidth="1"/>
    <col min="35" max="35" width="12" style="299" customWidth="1"/>
    <col min="36" max="39" width="9.33203125" style="299" bestFit="1" customWidth="1"/>
    <col min="40" max="40" width="10.6640625" style="299" bestFit="1" customWidth="1"/>
    <col min="41" max="16384" width="9.109375" style="299"/>
  </cols>
  <sheetData>
    <row r="1" spans="1:40" x14ac:dyDescent="0.25">
      <c r="A1" s="661"/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2"/>
      <c r="AN1" s="663" t="s">
        <v>88</v>
      </c>
    </row>
    <row r="2" spans="1:40" x14ac:dyDescent="0.25">
      <c r="A2" s="661"/>
      <c r="B2" s="744" t="s">
        <v>1297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</row>
    <row r="3" spans="1:40" x14ac:dyDescent="0.25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 t="s">
        <v>184</v>
      </c>
    </row>
    <row r="4" spans="1:40" ht="165.6" x14ac:dyDescent="0.25">
      <c r="A4" s="664" t="s">
        <v>185</v>
      </c>
      <c r="B4" s="665" t="s">
        <v>186</v>
      </c>
      <c r="C4" s="666" t="s">
        <v>187</v>
      </c>
      <c r="D4" s="666" t="s">
        <v>188</v>
      </c>
      <c r="E4" s="666" t="s">
        <v>189</v>
      </c>
      <c r="F4" s="666" t="s">
        <v>190</v>
      </c>
      <c r="G4" s="666" t="s">
        <v>191</v>
      </c>
      <c r="H4" s="666" t="s">
        <v>192</v>
      </c>
      <c r="I4" s="666" t="s">
        <v>193</v>
      </c>
      <c r="J4" s="666" t="s">
        <v>194</v>
      </c>
      <c r="K4" s="666" t="s">
        <v>195</v>
      </c>
      <c r="L4" s="666" t="s">
        <v>196</v>
      </c>
      <c r="M4" s="666" t="s">
        <v>197</v>
      </c>
      <c r="N4" s="666" t="s">
        <v>198</v>
      </c>
      <c r="O4" s="666" t="s">
        <v>199</v>
      </c>
      <c r="P4" s="666" t="s">
        <v>200</v>
      </c>
      <c r="Q4" s="666" t="s">
        <v>201</v>
      </c>
      <c r="R4" s="666" t="s">
        <v>202</v>
      </c>
      <c r="S4" s="666" t="s">
        <v>203</v>
      </c>
      <c r="T4" s="666" t="s">
        <v>204</v>
      </c>
      <c r="U4" s="666" t="s">
        <v>205</v>
      </c>
      <c r="V4" s="666" t="s">
        <v>206</v>
      </c>
      <c r="W4" s="666" t="s">
        <v>207</v>
      </c>
      <c r="X4" s="666" t="s">
        <v>208</v>
      </c>
      <c r="Y4" s="666" t="s">
        <v>209</v>
      </c>
      <c r="Z4" s="666" t="s">
        <v>210</v>
      </c>
      <c r="AA4" s="666" t="s">
        <v>211</v>
      </c>
      <c r="AB4" s="666" t="s">
        <v>212</v>
      </c>
      <c r="AC4" s="666" t="s">
        <v>213</v>
      </c>
      <c r="AD4" s="666" t="s">
        <v>214</v>
      </c>
      <c r="AE4" s="666" t="s">
        <v>215</v>
      </c>
      <c r="AF4" s="666" t="s">
        <v>216</v>
      </c>
      <c r="AG4" s="666" t="s">
        <v>217</v>
      </c>
      <c r="AH4" s="666" t="s">
        <v>218</v>
      </c>
      <c r="AI4" s="666" t="s">
        <v>219</v>
      </c>
      <c r="AJ4" s="666" t="s">
        <v>220</v>
      </c>
      <c r="AK4" s="666" t="s">
        <v>221</v>
      </c>
      <c r="AL4" s="666" t="s">
        <v>222</v>
      </c>
      <c r="AM4" s="666" t="s">
        <v>223</v>
      </c>
      <c r="AN4" s="666" t="s">
        <v>224</v>
      </c>
    </row>
    <row r="5" spans="1:40" ht="14.4" thickBot="1" x14ac:dyDescent="0.3">
      <c r="A5" s="667"/>
      <c r="B5" s="668"/>
      <c r="C5" s="668">
        <v>1</v>
      </c>
      <c r="D5" s="668">
        <v>2</v>
      </c>
      <c r="E5" s="668">
        <v>3</v>
      </c>
      <c r="F5" s="668">
        <v>4</v>
      </c>
      <c r="G5" s="668">
        <v>5</v>
      </c>
      <c r="H5" s="668">
        <v>6</v>
      </c>
      <c r="I5" s="668">
        <v>7</v>
      </c>
      <c r="J5" s="668">
        <v>8</v>
      </c>
      <c r="K5" s="668">
        <v>9</v>
      </c>
      <c r="L5" s="668">
        <v>10</v>
      </c>
      <c r="M5" s="668">
        <v>11</v>
      </c>
      <c r="N5" s="668">
        <v>12</v>
      </c>
      <c r="O5" s="668">
        <v>13</v>
      </c>
      <c r="P5" s="668">
        <v>14</v>
      </c>
      <c r="Q5" s="668">
        <v>15</v>
      </c>
      <c r="R5" s="668">
        <v>16</v>
      </c>
      <c r="S5" s="668">
        <v>17</v>
      </c>
      <c r="T5" s="668">
        <v>18</v>
      </c>
      <c r="U5" s="668">
        <v>19</v>
      </c>
      <c r="V5" s="668">
        <v>20</v>
      </c>
      <c r="W5" s="668">
        <v>21</v>
      </c>
      <c r="X5" s="668">
        <v>22</v>
      </c>
      <c r="Y5" s="668">
        <v>23</v>
      </c>
      <c r="Z5" s="668">
        <v>24</v>
      </c>
      <c r="AA5" s="668">
        <v>25</v>
      </c>
      <c r="AB5" s="668">
        <v>26</v>
      </c>
      <c r="AC5" s="668">
        <v>27</v>
      </c>
      <c r="AD5" s="668">
        <v>28</v>
      </c>
      <c r="AE5" s="668">
        <v>29</v>
      </c>
      <c r="AF5" s="668">
        <v>30</v>
      </c>
      <c r="AG5" s="668">
        <v>31</v>
      </c>
      <c r="AH5" s="668">
        <v>32</v>
      </c>
      <c r="AI5" s="668">
        <v>33</v>
      </c>
      <c r="AJ5" s="668">
        <v>34</v>
      </c>
      <c r="AK5" s="668">
        <v>35</v>
      </c>
      <c r="AL5" s="668">
        <v>36</v>
      </c>
      <c r="AM5" s="668">
        <v>37</v>
      </c>
      <c r="AN5" s="668"/>
    </row>
    <row r="6" spans="1:40" ht="42" thickBot="1" x14ac:dyDescent="0.3">
      <c r="A6" s="669" t="s">
        <v>225</v>
      </c>
      <c r="B6" s="670" t="s">
        <v>226</v>
      </c>
      <c r="C6" s="671">
        <v>1005.736</v>
      </c>
      <c r="D6" s="672">
        <v>2681.3180000000002</v>
      </c>
      <c r="E6" s="672">
        <v>940.93899999999996</v>
      </c>
      <c r="F6" s="672">
        <v>279.43</v>
      </c>
      <c r="G6" s="673">
        <v>11521.24</v>
      </c>
      <c r="H6" s="672">
        <v>743.11199999999997</v>
      </c>
      <c r="I6" s="672">
        <v>1058.6030000000001</v>
      </c>
      <c r="J6" s="672">
        <v>997.66</v>
      </c>
      <c r="K6" s="674">
        <v>126.791</v>
      </c>
      <c r="L6" s="672">
        <v>1312.81</v>
      </c>
      <c r="M6" s="674">
        <v>290.15800000000002</v>
      </c>
      <c r="N6" s="673">
        <v>252.98500000000001</v>
      </c>
      <c r="O6" s="674">
        <v>29.466999999999999</v>
      </c>
      <c r="P6" s="674">
        <v>1238.28</v>
      </c>
      <c r="Q6" s="673">
        <v>915.95699999999999</v>
      </c>
      <c r="R6" s="672">
        <v>455.14699999999999</v>
      </c>
      <c r="S6" s="672">
        <v>1082.3050000000001</v>
      </c>
      <c r="T6" s="674">
        <v>1291.05</v>
      </c>
      <c r="U6" s="672">
        <v>1609.2049999999999</v>
      </c>
      <c r="V6" s="672">
        <v>300.36</v>
      </c>
      <c r="W6" s="673">
        <v>922.51</v>
      </c>
      <c r="X6" s="672">
        <v>516.81500000000005</v>
      </c>
      <c r="Y6" s="673">
        <v>1084.5129999999999</v>
      </c>
      <c r="Z6" s="672">
        <v>2480.1709999999998</v>
      </c>
      <c r="AA6" s="673">
        <v>917.99800000000005</v>
      </c>
      <c r="AB6" s="673">
        <v>958.55499999999995</v>
      </c>
      <c r="AC6" s="675">
        <v>517.55999999999995</v>
      </c>
      <c r="AD6" s="676">
        <v>1175.1559999999999</v>
      </c>
      <c r="AE6" s="677">
        <v>23.544</v>
      </c>
      <c r="AF6" s="673">
        <v>2955.105</v>
      </c>
      <c r="AG6" s="673">
        <v>1312.6410000000001</v>
      </c>
      <c r="AH6" s="678">
        <v>1769.3530000000001</v>
      </c>
      <c r="AI6" s="679">
        <v>1601.0160000000001</v>
      </c>
      <c r="AJ6" s="680">
        <v>908.26</v>
      </c>
      <c r="AK6" s="672">
        <v>738.976</v>
      </c>
      <c r="AL6" s="672">
        <v>291.97500000000002</v>
      </c>
      <c r="AM6" s="681">
        <v>7.9509999999999996</v>
      </c>
      <c r="AN6" s="682">
        <f t="shared" ref="AN6:AN69" si="0">SUM(C6:AM6)</f>
        <v>46314.652000000016</v>
      </c>
    </row>
    <row r="7" spans="1:40" x14ac:dyDescent="0.25">
      <c r="A7" s="683">
        <v>1000</v>
      </c>
      <c r="B7" s="683" t="s">
        <v>227</v>
      </c>
      <c r="C7" s="684">
        <v>147.01900000000001</v>
      </c>
      <c r="D7" s="685"/>
      <c r="E7" s="684">
        <v>934.91499999999996</v>
      </c>
      <c r="F7" s="685"/>
      <c r="G7" s="683">
        <v>855.74599999999998</v>
      </c>
      <c r="H7" s="685">
        <v>723.97</v>
      </c>
      <c r="I7" s="685"/>
      <c r="J7" s="685"/>
      <c r="K7" s="685"/>
      <c r="L7" s="685"/>
      <c r="M7" s="685"/>
      <c r="N7" s="685"/>
      <c r="O7" s="685"/>
      <c r="P7" s="685">
        <v>868.69799999999998</v>
      </c>
      <c r="Q7" s="685"/>
      <c r="R7" s="685">
        <v>3.8490000000000002</v>
      </c>
      <c r="S7" s="685"/>
      <c r="T7" s="683">
        <v>629.94000000000005</v>
      </c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>
        <v>1731.6610000000001</v>
      </c>
      <c r="AG7" s="685"/>
      <c r="AH7" s="685">
        <v>1322.569</v>
      </c>
      <c r="AI7" s="685"/>
      <c r="AJ7" s="685"/>
      <c r="AK7" s="685"/>
      <c r="AL7" s="685"/>
      <c r="AM7" s="685"/>
      <c r="AN7" s="685">
        <f t="shared" si="0"/>
        <v>7218.3670000000002</v>
      </c>
    </row>
    <row r="8" spans="1:40" ht="27.6" x14ac:dyDescent="0.25">
      <c r="A8" s="686">
        <v>1010</v>
      </c>
      <c r="B8" s="686" t="s">
        <v>228</v>
      </c>
      <c r="C8" s="665"/>
      <c r="D8" s="665"/>
      <c r="E8" s="665"/>
      <c r="F8" s="665"/>
      <c r="G8" s="686">
        <v>34.731999999999999</v>
      </c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86">
        <v>9.1519999999999992</v>
      </c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>
        <v>1.0009999999999999</v>
      </c>
      <c r="AG8" s="665"/>
      <c r="AH8" s="665"/>
      <c r="AI8" s="665"/>
      <c r="AJ8" s="665"/>
      <c r="AK8" s="665"/>
      <c r="AL8" s="665"/>
      <c r="AM8" s="665"/>
      <c r="AN8" s="665">
        <f t="shared" si="0"/>
        <v>44.884999999999998</v>
      </c>
    </row>
    <row r="9" spans="1:40" x14ac:dyDescent="0.25">
      <c r="A9" s="686">
        <v>1020</v>
      </c>
      <c r="B9" s="686" t="s">
        <v>229</v>
      </c>
      <c r="C9" s="665"/>
      <c r="D9" s="665"/>
      <c r="E9" s="665"/>
      <c r="F9" s="665"/>
      <c r="G9" s="686">
        <v>30.152999999999999</v>
      </c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86">
        <v>2.4700000000000002</v>
      </c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>
        <f t="shared" si="0"/>
        <v>32.622999999999998</v>
      </c>
    </row>
    <row r="10" spans="1:40" x14ac:dyDescent="0.25">
      <c r="A10" s="686">
        <v>1030</v>
      </c>
      <c r="B10" s="686" t="s">
        <v>230</v>
      </c>
      <c r="C10" s="665"/>
      <c r="D10" s="665"/>
      <c r="E10" s="665"/>
      <c r="F10" s="665"/>
      <c r="G10" s="686">
        <v>936.90800000000002</v>
      </c>
      <c r="H10" s="665"/>
      <c r="I10" s="665"/>
      <c r="J10" s="665"/>
      <c r="K10" s="687">
        <v>11.819000000000001</v>
      </c>
      <c r="L10" s="665"/>
      <c r="M10" s="665"/>
      <c r="N10" s="665"/>
      <c r="O10" s="665"/>
      <c r="P10" s="665">
        <v>4.3639999999999999</v>
      </c>
      <c r="Q10" s="665"/>
      <c r="R10" s="665"/>
      <c r="S10" s="665"/>
      <c r="T10" s="686">
        <v>87.081000000000003</v>
      </c>
      <c r="U10" s="665"/>
      <c r="V10" s="665"/>
      <c r="W10" s="665"/>
      <c r="X10" s="665"/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>
        <f t="shared" si="0"/>
        <v>1040.172</v>
      </c>
    </row>
    <row r="11" spans="1:40" ht="27.6" x14ac:dyDescent="0.25">
      <c r="A11" s="686">
        <v>1040</v>
      </c>
      <c r="B11" s="686" t="s">
        <v>231</v>
      </c>
      <c r="C11" s="686">
        <v>9.9499999999999993</v>
      </c>
      <c r="D11" s="665"/>
      <c r="E11" s="665"/>
      <c r="F11" s="665"/>
      <c r="G11" s="686">
        <v>24.347000000000001</v>
      </c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86">
        <v>166.46</v>
      </c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>
        <v>25.706</v>
      </c>
      <c r="AG11" s="665"/>
      <c r="AH11" s="665"/>
      <c r="AI11" s="665"/>
      <c r="AJ11" s="665"/>
      <c r="AK11" s="665"/>
      <c r="AL11" s="665"/>
      <c r="AM11" s="665"/>
      <c r="AN11" s="665">
        <f t="shared" si="0"/>
        <v>226.46299999999999</v>
      </c>
    </row>
    <row r="12" spans="1:40" ht="69" x14ac:dyDescent="0.25">
      <c r="A12" s="686">
        <v>1050</v>
      </c>
      <c r="B12" s="686" t="s">
        <v>232</v>
      </c>
      <c r="C12" s="686">
        <v>363.61099999999999</v>
      </c>
      <c r="D12" s="665"/>
      <c r="E12" s="687">
        <v>8.94</v>
      </c>
      <c r="F12" s="665"/>
      <c r="G12" s="686">
        <v>2048.2330000000002</v>
      </c>
      <c r="H12" s="665"/>
      <c r="I12" s="665"/>
      <c r="J12" s="665"/>
      <c r="K12" s="687">
        <v>11.657</v>
      </c>
      <c r="L12" s="665"/>
      <c r="M12" s="665"/>
      <c r="N12" s="665"/>
      <c r="O12" s="665"/>
      <c r="P12" s="665"/>
      <c r="Q12" s="665"/>
      <c r="R12" s="665"/>
      <c r="S12" s="665"/>
      <c r="T12" s="686">
        <v>5.0679999999999996</v>
      </c>
      <c r="U12" s="665"/>
      <c r="V12" s="687" t="s">
        <v>233</v>
      </c>
      <c r="W12" s="665"/>
      <c r="X12" s="665"/>
      <c r="Y12" s="665"/>
      <c r="Z12" s="665"/>
      <c r="AA12" s="665"/>
      <c r="AB12" s="665"/>
      <c r="AC12" s="665"/>
      <c r="AD12" s="665"/>
      <c r="AE12" s="665"/>
      <c r="AF12" s="688">
        <v>52.103000000000002</v>
      </c>
      <c r="AG12" s="665"/>
      <c r="AH12" s="665">
        <v>130.41499999999999</v>
      </c>
      <c r="AI12" s="665"/>
      <c r="AJ12" s="665"/>
      <c r="AK12" s="665"/>
      <c r="AL12" s="665">
        <v>23</v>
      </c>
      <c r="AM12" s="665"/>
      <c r="AN12" s="665">
        <f t="shared" si="0"/>
        <v>2643.0270000000005</v>
      </c>
    </row>
    <row r="13" spans="1:40" ht="27.6" x14ac:dyDescent="0.25">
      <c r="A13" s="686">
        <v>1100</v>
      </c>
      <c r="B13" s="686" t="s">
        <v>234</v>
      </c>
      <c r="C13" s="665"/>
      <c r="D13" s="665"/>
      <c r="E13" s="665"/>
      <c r="F13" s="665"/>
      <c r="G13" s="686">
        <v>74.162000000000006</v>
      </c>
      <c r="H13" s="665"/>
      <c r="I13" s="665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>
        <f t="shared" si="0"/>
        <v>74.162000000000006</v>
      </c>
    </row>
    <row r="14" spans="1:40" ht="27.6" x14ac:dyDescent="0.25">
      <c r="A14" s="686">
        <v>1110</v>
      </c>
      <c r="B14" s="686" t="s">
        <v>235</v>
      </c>
      <c r="C14" s="665"/>
      <c r="D14" s="665"/>
      <c r="E14" s="665"/>
      <c r="F14" s="665"/>
      <c r="G14" s="686">
        <v>120.214</v>
      </c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86">
        <v>10.004</v>
      </c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>
        <f t="shared" si="0"/>
        <v>130.21799999999999</v>
      </c>
    </row>
    <row r="15" spans="1:40" ht="27.6" x14ac:dyDescent="0.25">
      <c r="A15" s="686">
        <v>1120</v>
      </c>
      <c r="B15" s="686" t="s">
        <v>236</v>
      </c>
      <c r="C15" s="665"/>
      <c r="D15" s="665"/>
      <c r="E15" s="665"/>
      <c r="F15" s="665"/>
      <c r="G15" s="686">
        <v>0.83499999999999996</v>
      </c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86">
        <v>6.766</v>
      </c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>
        <f t="shared" si="0"/>
        <v>7.601</v>
      </c>
    </row>
    <row r="16" spans="1:40" ht="27.6" x14ac:dyDescent="0.25">
      <c r="A16" s="686">
        <v>1130</v>
      </c>
      <c r="B16" s="686" t="s">
        <v>237</v>
      </c>
      <c r="C16" s="665"/>
      <c r="D16" s="665"/>
      <c r="E16" s="665"/>
      <c r="F16" s="665"/>
      <c r="G16" s="686">
        <v>10.968999999999999</v>
      </c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>
        <v>13.16</v>
      </c>
      <c r="AK16" s="665"/>
      <c r="AL16" s="665"/>
      <c r="AM16" s="665"/>
      <c r="AN16" s="665">
        <f t="shared" si="0"/>
        <v>24.128999999999998</v>
      </c>
    </row>
    <row r="17" spans="1:40" ht="27.6" x14ac:dyDescent="0.25">
      <c r="A17" s="686">
        <v>1140</v>
      </c>
      <c r="B17" s="686" t="s">
        <v>238</v>
      </c>
      <c r="C17" s="665"/>
      <c r="D17" s="665"/>
      <c r="E17" s="665"/>
      <c r="F17" s="665"/>
      <c r="G17" s="686">
        <v>8.5299999999999994</v>
      </c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86">
        <v>3.3540000000000001</v>
      </c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>
        <f t="shared" si="0"/>
        <v>11.884</v>
      </c>
    </row>
    <row r="18" spans="1:40" x14ac:dyDescent="0.25">
      <c r="A18" s="686">
        <v>1150</v>
      </c>
      <c r="B18" s="686" t="s">
        <v>239</v>
      </c>
      <c r="C18" s="665"/>
      <c r="D18" s="665"/>
      <c r="E18" s="665"/>
      <c r="F18" s="665"/>
      <c r="G18" s="686">
        <v>8.8330000000000002</v>
      </c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86">
        <v>2.718</v>
      </c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>
        <f t="shared" si="0"/>
        <v>11.551</v>
      </c>
    </row>
    <row r="19" spans="1:40" x14ac:dyDescent="0.25">
      <c r="A19" s="686">
        <v>1160</v>
      </c>
      <c r="B19" s="686" t="s">
        <v>240</v>
      </c>
      <c r="C19" s="665"/>
      <c r="D19" s="665"/>
      <c r="E19" s="665"/>
      <c r="F19" s="665"/>
      <c r="G19" s="686">
        <v>82.141999999999996</v>
      </c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86">
        <v>2.7189999999999999</v>
      </c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>
        <f t="shared" si="0"/>
        <v>84.86099999999999</v>
      </c>
    </row>
    <row r="20" spans="1:40" ht="27.6" x14ac:dyDescent="0.25">
      <c r="A20" s="686">
        <v>1170</v>
      </c>
      <c r="B20" s="686" t="s">
        <v>241</v>
      </c>
      <c r="C20" s="665"/>
      <c r="D20" s="665"/>
      <c r="E20" s="665"/>
      <c r="F20" s="665"/>
      <c r="G20" s="686">
        <v>1.679</v>
      </c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>
        <f t="shared" si="0"/>
        <v>1.679</v>
      </c>
    </row>
    <row r="21" spans="1:40" ht="27.6" x14ac:dyDescent="0.25">
      <c r="A21" s="686">
        <v>1180</v>
      </c>
      <c r="B21" s="686" t="s">
        <v>242</v>
      </c>
      <c r="C21" s="665"/>
      <c r="D21" s="665"/>
      <c r="E21" s="665"/>
      <c r="F21" s="665"/>
      <c r="G21" s="686">
        <v>3.2149999999999999</v>
      </c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665"/>
      <c r="AL21" s="665"/>
      <c r="AM21" s="665"/>
      <c r="AN21" s="665">
        <f t="shared" si="0"/>
        <v>3.2149999999999999</v>
      </c>
    </row>
    <row r="22" spans="1:40" ht="27.6" x14ac:dyDescent="0.25">
      <c r="A22" s="686">
        <v>1190</v>
      </c>
      <c r="B22" s="686" t="s">
        <v>243</v>
      </c>
      <c r="C22" s="687">
        <v>0.96199999999999997</v>
      </c>
      <c r="D22" s="665"/>
      <c r="E22" s="665"/>
      <c r="F22" s="665"/>
      <c r="G22" s="686">
        <v>6.907</v>
      </c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87">
        <v>5.5510000000000002</v>
      </c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>
        <f t="shared" si="0"/>
        <v>13.42</v>
      </c>
    </row>
    <row r="23" spans="1:40" ht="27.6" x14ac:dyDescent="0.25">
      <c r="A23" s="686">
        <v>1200</v>
      </c>
      <c r="B23" s="686" t="s">
        <v>244</v>
      </c>
      <c r="C23" s="665"/>
      <c r="D23" s="665"/>
      <c r="E23" s="665"/>
      <c r="F23" s="665"/>
      <c r="G23" s="686">
        <v>22.635000000000002</v>
      </c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/>
      <c r="AH23" s="665"/>
      <c r="AI23" s="665"/>
      <c r="AJ23" s="665"/>
      <c r="AK23" s="665"/>
      <c r="AL23" s="665"/>
      <c r="AM23" s="665"/>
      <c r="AN23" s="665">
        <f t="shared" si="0"/>
        <v>22.635000000000002</v>
      </c>
    </row>
    <row r="24" spans="1:40" ht="27.6" x14ac:dyDescent="0.25">
      <c r="A24" s="686">
        <v>1210</v>
      </c>
      <c r="B24" s="686" t="s">
        <v>245</v>
      </c>
      <c r="C24" s="687">
        <v>396.09699999999998</v>
      </c>
      <c r="D24" s="665"/>
      <c r="E24" s="665"/>
      <c r="F24" s="665"/>
      <c r="G24" s="686">
        <v>1635.9169999999999</v>
      </c>
      <c r="H24" s="665"/>
      <c r="I24" s="665"/>
      <c r="J24" s="665"/>
      <c r="K24" s="665"/>
      <c r="L24" s="665"/>
      <c r="M24" s="665"/>
      <c r="N24" s="665"/>
      <c r="O24" s="665"/>
      <c r="P24" s="687">
        <v>44.734999999999999</v>
      </c>
      <c r="Q24" s="665"/>
      <c r="R24" s="665"/>
      <c r="S24" s="665"/>
      <c r="T24" s="687">
        <v>4.2539999999999996</v>
      </c>
      <c r="U24" s="687">
        <v>127.084</v>
      </c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>
        <v>105.655</v>
      </c>
      <c r="AG24" s="665"/>
      <c r="AH24" s="665"/>
      <c r="AI24" s="665"/>
      <c r="AJ24" s="665"/>
      <c r="AK24" s="665"/>
      <c r="AL24" s="665"/>
      <c r="AM24" s="665"/>
      <c r="AN24" s="665">
        <f t="shared" si="0"/>
        <v>2313.7419999999997</v>
      </c>
    </row>
    <row r="25" spans="1:40" ht="27.6" x14ac:dyDescent="0.25">
      <c r="A25" s="689">
        <v>1300</v>
      </c>
      <c r="B25" s="689" t="s">
        <v>246</v>
      </c>
      <c r="C25" s="689">
        <v>33.872999999999998</v>
      </c>
      <c r="D25" s="690"/>
      <c r="E25" s="690"/>
      <c r="F25" s="690"/>
      <c r="G25" s="689">
        <v>229.221</v>
      </c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89">
        <v>9.8759999999999994</v>
      </c>
      <c r="U25" s="690"/>
      <c r="V25" s="690"/>
      <c r="W25" s="690"/>
      <c r="X25" s="690"/>
      <c r="Y25" s="690"/>
      <c r="Z25" s="690"/>
      <c r="AA25" s="690"/>
      <c r="AB25" s="690"/>
      <c r="AC25" s="690"/>
      <c r="AD25" s="690"/>
      <c r="AE25" s="690"/>
      <c r="AF25" s="690">
        <v>15.164999999999999</v>
      </c>
      <c r="AG25" s="690"/>
      <c r="AH25" s="690"/>
      <c r="AI25" s="690"/>
      <c r="AJ25" s="690"/>
      <c r="AK25" s="690"/>
      <c r="AL25" s="690"/>
      <c r="AM25" s="690"/>
      <c r="AN25" s="690">
        <f t="shared" si="0"/>
        <v>288.13499999999999</v>
      </c>
    </row>
    <row r="26" spans="1:40" ht="27.6" x14ac:dyDescent="0.25">
      <c r="A26" s="689">
        <v>1310</v>
      </c>
      <c r="B26" s="689" t="s">
        <v>247</v>
      </c>
      <c r="C26" s="690"/>
      <c r="D26" s="689">
        <v>79.043999999999997</v>
      </c>
      <c r="E26" s="690"/>
      <c r="F26" s="690"/>
      <c r="G26" s="689">
        <v>531.76700000000005</v>
      </c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89">
        <v>2.0539999999999998</v>
      </c>
      <c r="AA26" s="690"/>
      <c r="AB26" s="690"/>
      <c r="AC26" s="690"/>
      <c r="AD26" s="690"/>
      <c r="AE26" s="690"/>
      <c r="AF26" s="690"/>
      <c r="AG26" s="690"/>
      <c r="AH26" s="691"/>
      <c r="AI26" s="690"/>
      <c r="AJ26" s="690"/>
      <c r="AK26" s="690"/>
      <c r="AL26" s="690"/>
      <c r="AM26" s="690"/>
      <c r="AN26" s="690">
        <f t="shared" si="0"/>
        <v>612.86500000000001</v>
      </c>
    </row>
    <row r="27" spans="1:40" x14ac:dyDescent="0.25">
      <c r="A27" s="689">
        <v>1350</v>
      </c>
      <c r="B27" s="689" t="s">
        <v>248</v>
      </c>
      <c r="C27" s="689">
        <v>4.8710000000000004</v>
      </c>
      <c r="D27" s="690">
        <v>24.1</v>
      </c>
      <c r="E27" s="690">
        <v>1.06</v>
      </c>
      <c r="F27" s="690">
        <v>2</v>
      </c>
      <c r="G27" s="689">
        <v>197.59</v>
      </c>
      <c r="H27" s="689">
        <v>3.88</v>
      </c>
      <c r="I27" s="689">
        <v>16.992999999999999</v>
      </c>
      <c r="J27" s="690">
        <v>8.8000000000000007</v>
      </c>
      <c r="K27" s="689">
        <v>6.9589999999999996</v>
      </c>
      <c r="L27" s="689">
        <v>7.4029999999999996</v>
      </c>
      <c r="M27" s="689">
        <v>8.0079999999999991</v>
      </c>
      <c r="N27" s="689">
        <v>14.083</v>
      </c>
      <c r="O27" s="690">
        <v>1</v>
      </c>
      <c r="P27" s="689">
        <v>14.208</v>
      </c>
      <c r="Q27" s="689">
        <v>4.0090000000000003</v>
      </c>
      <c r="R27" s="690">
        <v>2.4289999999999998</v>
      </c>
      <c r="S27" s="689">
        <v>5.1829999999999998</v>
      </c>
      <c r="T27" s="689">
        <v>21.995000000000001</v>
      </c>
      <c r="U27" s="689">
        <v>9.4139999999999997</v>
      </c>
      <c r="V27" s="689">
        <v>17.155000000000001</v>
      </c>
      <c r="W27" s="690">
        <v>3.2330000000000001</v>
      </c>
      <c r="X27" s="689">
        <v>3.68</v>
      </c>
      <c r="Y27" s="689">
        <v>5.0949999999999998</v>
      </c>
      <c r="Z27" s="689">
        <v>28.23</v>
      </c>
      <c r="AA27" s="689">
        <v>5.0869999999999997</v>
      </c>
      <c r="AB27" s="690"/>
      <c r="AC27" s="690">
        <v>4.38</v>
      </c>
      <c r="AD27" s="690">
        <v>4.5</v>
      </c>
      <c r="AE27" s="692">
        <v>1.0389999999999999</v>
      </c>
      <c r="AF27" s="692">
        <v>21.234000000000002</v>
      </c>
      <c r="AG27" s="693">
        <v>7.2050000000000001</v>
      </c>
      <c r="AH27" s="689">
        <v>12.653</v>
      </c>
      <c r="AI27" s="692">
        <v>10.157</v>
      </c>
      <c r="AJ27" s="692">
        <v>6.0350000000000001</v>
      </c>
      <c r="AK27" s="690">
        <v>8.17</v>
      </c>
      <c r="AL27" s="692">
        <v>6.8940000000000001</v>
      </c>
      <c r="AM27" s="690">
        <v>2.1</v>
      </c>
      <c r="AN27" s="690">
        <f t="shared" si="0"/>
        <v>500.83200000000005</v>
      </c>
    </row>
    <row r="28" spans="1:40" ht="27.6" x14ac:dyDescent="0.25">
      <c r="A28" s="689">
        <v>1360</v>
      </c>
      <c r="B28" s="689" t="s">
        <v>249</v>
      </c>
      <c r="C28" s="690"/>
      <c r="D28" s="690"/>
      <c r="E28" s="690"/>
      <c r="F28" s="690"/>
      <c r="G28" s="689">
        <v>3.4710000000000001</v>
      </c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4"/>
      <c r="AI28" s="690"/>
      <c r="AJ28" s="690"/>
      <c r="AK28" s="690"/>
      <c r="AL28" s="690"/>
      <c r="AM28" s="690"/>
      <c r="AN28" s="690">
        <f t="shared" si="0"/>
        <v>3.4710000000000001</v>
      </c>
    </row>
    <row r="29" spans="1:40" x14ac:dyDescent="0.25">
      <c r="A29" s="689">
        <v>1370</v>
      </c>
      <c r="B29" s="689" t="s">
        <v>250</v>
      </c>
      <c r="C29" s="689">
        <v>5.1180000000000003</v>
      </c>
      <c r="D29" s="690"/>
      <c r="E29" s="690"/>
      <c r="F29" s="690"/>
      <c r="G29" s="689">
        <v>258.21899999999999</v>
      </c>
      <c r="H29" s="690"/>
      <c r="I29" s="690"/>
      <c r="J29" s="690"/>
      <c r="K29" s="690"/>
      <c r="L29" s="690"/>
      <c r="M29" s="690"/>
      <c r="N29" s="690"/>
      <c r="O29" s="690"/>
      <c r="P29" s="689">
        <v>54.368000000000002</v>
      </c>
      <c r="Q29" s="690"/>
      <c r="R29" s="690"/>
      <c r="S29" s="690"/>
      <c r="T29" s="689">
        <v>0.214</v>
      </c>
      <c r="U29" s="690"/>
      <c r="V29" s="690"/>
      <c r="W29" s="690"/>
      <c r="X29" s="690"/>
      <c r="Y29" s="690"/>
      <c r="Z29" s="690"/>
      <c r="AA29" s="690"/>
      <c r="AB29" s="690"/>
      <c r="AC29" s="690"/>
      <c r="AD29" s="690"/>
      <c r="AE29" s="690"/>
      <c r="AF29" s="690">
        <v>30.725000000000001</v>
      </c>
      <c r="AG29" s="690"/>
      <c r="AH29" s="690"/>
      <c r="AI29" s="690"/>
      <c r="AJ29" s="690"/>
      <c r="AK29" s="690"/>
      <c r="AL29" s="690"/>
      <c r="AM29" s="690"/>
      <c r="AN29" s="690">
        <f t="shared" si="0"/>
        <v>348.64400000000001</v>
      </c>
    </row>
    <row r="30" spans="1:40" x14ac:dyDescent="0.25">
      <c r="A30" s="686">
        <v>1420</v>
      </c>
      <c r="B30" s="686" t="s">
        <v>251</v>
      </c>
      <c r="C30" s="665"/>
      <c r="D30" s="665"/>
      <c r="E30" s="665"/>
      <c r="F30" s="665"/>
      <c r="G30" s="686">
        <v>92.034999999999997</v>
      </c>
      <c r="H30" s="665"/>
      <c r="I30" s="665"/>
      <c r="J30" s="665"/>
      <c r="K30" s="665"/>
      <c r="L30" s="665"/>
      <c r="M30" s="665"/>
      <c r="N30" s="665"/>
      <c r="O30" s="665"/>
      <c r="P30" s="687">
        <v>5.0010000000000003</v>
      </c>
      <c r="Q30" s="665"/>
      <c r="R30" s="665"/>
      <c r="S30" s="665"/>
      <c r="T30" s="665"/>
      <c r="U30" s="665"/>
      <c r="V30" s="665"/>
      <c r="W30" s="665"/>
      <c r="X30" s="665"/>
      <c r="Y30" s="687">
        <v>11.64</v>
      </c>
      <c r="Z30" s="665"/>
      <c r="AA30" s="665"/>
      <c r="AB30" s="687">
        <v>17.896000000000001</v>
      </c>
      <c r="AC30" s="665"/>
      <c r="AD30" s="665"/>
      <c r="AE30" s="665"/>
      <c r="AF30" s="688">
        <v>16.617000000000001</v>
      </c>
      <c r="AG30" s="665"/>
      <c r="AH30" s="665"/>
      <c r="AI30" s="665"/>
      <c r="AJ30" s="665"/>
      <c r="AK30" s="665"/>
      <c r="AL30" s="665"/>
      <c r="AM30" s="665"/>
      <c r="AN30" s="665">
        <f t="shared" si="0"/>
        <v>143.18899999999999</v>
      </c>
    </row>
    <row r="31" spans="1:40" ht="27.6" x14ac:dyDescent="0.25">
      <c r="A31" s="686">
        <v>1490</v>
      </c>
      <c r="B31" s="686" t="s">
        <v>252</v>
      </c>
      <c r="C31" s="665"/>
      <c r="D31" s="665"/>
      <c r="E31" s="665"/>
      <c r="F31" s="665"/>
      <c r="G31" s="686">
        <v>15.118</v>
      </c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>
        <f t="shared" si="0"/>
        <v>15.118</v>
      </c>
    </row>
    <row r="32" spans="1:40" x14ac:dyDescent="0.25">
      <c r="A32" s="695">
        <v>1500</v>
      </c>
      <c r="B32" s="695" t="s">
        <v>253</v>
      </c>
      <c r="C32" s="665"/>
      <c r="D32" s="665"/>
      <c r="E32" s="665"/>
      <c r="F32" s="665"/>
      <c r="G32" s="686">
        <v>2.1819999999999999</v>
      </c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87">
        <v>28.504000000000001</v>
      </c>
      <c r="U32" s="665"/>
      <c r="V32" s="665"/>
      <c r="W32" s="665"/>
      <c r="X32" s="665"/>
      <c r="Y32" s="665"/>
      <c r="Z32" s="665"/>
      <c r="AA32" s="687">
        <v>11</v>
      </c>
      <c r="AB32" s="665"/>
      <c r="AC32" s="665"/>
      <c r="AD32" s="665"/>
      <c r="AE32" s="665"/>
      <c r="AF32" s="665"/>
      <c r="AG32" s="665"/>
      <c r="AH32" s="665"/>
      <c r="AI32" s="665"/>
      <c r="AJ32" s="665"/>
      <c r="AK32" s="665"/>
      <c r="AL32" s="665"/>
      <c r="AM32" s="665"/>
      <c r="AN32" s="665">
        <f t="shared" si="0"/>
        <v>41.686</v>
      </c>
    </row>
    <row r="33" spans="1:40" x14ac:dyDescent="0.25">
      <c r="A33" s="686">
        <v>1600</v>
      </c>
      <c r="B33" s="686" t="s">
        <v>254</v>
      </c>
      <c r="C33" s="696"/>
      <c r="D33" s="665"/>
      <c r="E33" s="665"/>
      <c r="F33" s="665"/>
      <c r="G33" s="686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87"/>
      <c r="U33" s="665"/>
      <c r="V33" s="665"/>
      <c r="W33" s="665"/>
      <c r="X33" s="665"/>
      <c r="Y33" s="665"/>
      <c r="Z33" s="665"/>
      <c r="AA33" s="687"/>
      <c r="AB33" s="665"/>
      <c r="AC33" s="665"/>
      <c r="AD33" s="665">
        <v>495.38099999999997</v>
      </c>
      <c r="AE33" s="665"/>
      <c r="AF33" s="665">
        <v>9.18</v>
      </c>
      <c r="AG33" s="665"/>
      <c r="AH33" s="688">
        <v>9.1820000000000004</v>
      </c>
      <c r="AI33" s="665"/>
      <c r="AJ33" s="665"/>
      <c r="AK33" s="665"/>
      <c r="AL33" s="665"/>
      <c r="AM33" s="665"/>
      <c r="AN33" s="665">
        <f t="shared" si="0"/>
        <v>513.74299999999994</v>
      </c>
    </row>
    <row r="34" spans="1:40" x14ac:dyDescent="0.25">
      <c r="A34" s="683">
        <v>1630</v>
      </c>
      <c r="B34" s="683" t="s">
        <v>255</v>
      </c>
      <c r="C34" s="665"/>
      <c r="D34" s="665"/>
      <c r="E34" s="665"/>
      <c r="F34" s="665"/>
      <c r="G34" s="686">
        <v>10.226000000000001</v>
      </c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88">
        <v>4.702</v>
      </c>
      <c r="AF34" s="665"/>
      <c r="AG34" s="665"/>
      <c r="AH34" s="665"/>
      <c r="AI34" s="665"/>
      <c r="AJ34" s="665"/>
      <c r="AK34" s="665"/>
      <c r="AL34" s="688">
        <v>3.2810000000000001</v>
      </c>
      <c r="AM34" s="665"/>
      <c r="AN34" s="665">
        <f t="shared" si="0"/>
        <v>18.209</v>
      </c>
    </row>
    <row r="35" spans="1:40" x14ac:dyDescent="0.25">
      <c r="A35" s="686">
        <v>1650</v>
      </c>
      <c r="B35" s="686" t="s">
        <v>256</v>
      </c>
      <c r="C35" s="687">
        <v>1.1479999999999999</v>
      </c>
      <c r="D35" s="665"/>
      <c r="E35" s="665"/>
      <c r="F35" s="665"/>
      <c r="G35" s="686">
        <v>0.33900000000000002</v>
      </c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>
        <f t="shared" si="0"/>
        <v>1.4869999999999999</v>
      </c>
    </row>
    <row r="36" spans="1:40" x14ac:dyDescent="0.25">
      <c r="A36" s="686">
        <v>1660</v>
      </c>
      <c r="B36" s="686" t="s">
        <v>257</v>
      </c>
      <c r="C36" s="665"/>
      <c r="D36" s="665"/>
      <c r="E36" s="665"/>
      <c r="F36" s="665"/>
      <c r="G36" s="686">
        <v>2.0659999999999998</v>
      </c>
      <c r="H36" s="665"/>
      <c r="I36" s="665"/>
      <c r="J36" s="665"/>
      <c r="K36" s="665"/>
      <c r="L36" s="665"/>
      <c r="M36" s="665"/>
      <c r="N36" s="665"/>
      <c r="O36" s="665"/>
      <c r="P36" s="687">
        <v>17.158000000000001</v>
      </c>
      <c r="Q36" s="665"/>
      <c r="R36" s="665"/>
      <c r="S36" s="665"/>
      <c r="T36" s="665"/>
      <c r="U36" s="687">
        <v>4.2030000000000003</v>
      </c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>
        <f t="shared" si="0"/>
        <v>23.427</v>
      </c>
    </row>
    <row r="37" spans="1:40" ht="27.6" x14ac:dyDescent="0.25">
      <c r="A37" s="686">
        <v>1700</v>
      </c>
      <c r="B37" s="686" t="s">
        <v>258</v>
      </c>
      <c r="C37" s="687">
        <v>7.0000000000000007E-2</v>
      </c>
      <c r="D37" s="665"/>
      <c r="E37" s="665"/>
      <c r="F37" s="665"/>
      <c r="G37" s="686">
        <v>16.539000000000001</v>
      </c>
      <c r="H37" s="687">
        <v>25.693999999999999</v>
      </c>
      <c r="I37" s="665"/>
      <c r="J37" s="665"/>
      <c r="K37" s="665"/>
      <c r="L37" s="665"/>
      <c r="M37" s="665"/>
      <c r="N37" s="665"/>
      <c r="O37" s="665"/>
      <c r="P37" s="665">
        <v>8.4000000000000005E-2</v>
      </c>
      <c r="Q37" s="665"/>
      <c r="R37" s="665"/>
      <c r="S37" s="665"/>
      <c r="T37" s="687">
        <v>0.106</v>
      </c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665"/>
      <c r="AF37" s="688">
        <v>618.21299999999997</v>
      </c>
      <c r="AG37" s="665"/>
      <c r="AH37" s="688">
        <v>618.29499999999996</v>
      </c>
      <c r="AI37" s="665"/>
      <c r="AJ37" s="665"/>
      <c r="AK37" s="665"/>
      <c r="AL37" s="665"/>
      <c r="AM37" s="665"/>
      <c r="AN37" s="665">
        <f t="shared" si="0"/>
        <v>1279.001</v>
      </c>
    </row>
    <row r="38" spans="1:40" ht="27.6" x14ac:dyDescent="0.25">
      <c r="A38" s="686">
        <v>1710</v>
      </c>
      <c r="B38" s="686" t="s">
        <v>259</v>
      </c>
      <c r="C38" s="665"/>
      <c r="D38" s="665"/>
      <c r="E38" s="665"/>
      <c r="F38" s="665"/>
      <c r="G38" s="686">
        <v>41.341000000000001</v>
      </c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>
        <f t="shared" si="0"/>
        <v>41.341000000000001</v>
      </c>
    </row>
    <row r="39" spans="1:40" ht="41.4" x14ac:dyDescent="0.25">
      <c r="A39" s="686">
        <v>1720</v>
      </c>
      <c r="B39" s="686" t="s">
        <v>260</v>
      </c>
      <c r="C39" s="665"/>
      <c r="D39" s="665"/>
      <c r="E39" s="665"/>
      <c r="F39" s="665"/>
      <c r="G39" s="686">
        <v>1.6819999999999999</v>
      </c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>
        <v>0.104</v>
      </c>
      <c r="AG39" s="688">
        <v>5.3289999999999997</v>
      </c>
      <c r="AH39" s="668"/>
      <c r="AI39" s="665"/>
      <c r="AJ39" s="665"/>
      <c r="AK39" s="665"/>
      <c r="AL39" s="665"/>
      <c r="AM39" s="665"/>
      <c r="AN39" s="665">
        <f t="shared" si="0"/>
        <v>7.1150000000000002</v>
      </c>
    </row>
    <row r="40" spans="1:40" ht="27.6" x14ac:dyDescent="0.25">
      <c r="A40" s="686">
        <v>1730</v>
      </c>
      <c r="B40" s="686" t="s">
        <v>261</v>
      </c>
      <c r="C40" s="665"/>
      <c r="D40" s="665"/>
      <c r="E40" s="665"/>
      <c r="F40" s="665"/>
      <c r="G40" s="686">
        <v>3.5030000000000001</v>
      </c>
      <c r="H40" s="665"/>
      <c r="I40" s="665"/>
      <c r="J40" s="665"/>
      <c r="K40" s="665"/>
      <c r="L40" s="665"/>
      <c r="M40" s="665"/>
      <c r="N40" s="665"/>
      <c r="O40" s="665"/>
      <c r="P40" s="686">
        <v>2.593</v>
      </c>
      <c r="Q40" s="665"/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>
        <v>64.917000000000002</v>
      </c>
      <c r="AG40" s="697"/>
      <c r="AH40" s="686">
        <v>64.924999999999997</v>
      </c>
      <c r="AI40" s="696"/>
      <c r="AJ40" s="665"/>
      <c r="AK40" s="665"/>
      <c r="AL40" s="665"/>
      <c r="AM40" s="665"/>
      <c r="AN40" s="665">
        <f t="shared" si="0"/>
        <v>135.93799999999999</v>
      </c>
    </row>
    <row r="41" spans="1:40" ht="41.4" x14ac:dyDescent="0.25">
      <c r="A41" s="686">
        <v>1740</v>
      </c>
      <c r="B41" s="686" t="s">
        <v>262</v>
      </c>
      <c r="C41" s="665"/>
      <c r="D41" s="665"/>
      <c r="E41" s="665"/>
      <c r="F41" s="665"/>
      <c r="G41" s="686">
        <v>21.966999999999999</v>
      </c>
      <c r="H41" s="665"/>
      <c r="I41" s="665"/>
      <c r="J41" s="665"/>
      <c r="K41" s="665"/>
      <c r="L41" s="665"/>
      <c r="M41" s="665"/>
      <c r="N41" s="665"/>
      <c r="O41" s="665"/>
      <c r="P41" s="686">
        <v>212.21</v>
      </c>
      <c r="Q41" s="665"/>
      <c r="R41" s="665"/>
      <c r="S41" s="665"/>
      <c r="T41" s="687">
        <v>72.564999999999998</v>
      </c>
      <c r="U41" s="665"/>
      <c r="V41" s="665"/>
      <c r="W41" s="665"/>
      <c r="X41" s="665"/>
      <c r="Y41" s="665"/>
      <c r="Z41" s="665"/>
      <c r="AA41" s="665"/>
      <c r="AB41" s="687">
        <v>1779.9459999999999</v>
      </c>
      <c r="AC41" s="665"/>
      <c r="AD41" s="665"/>
      <c r="AE41" s="665"/>
      <c r="AF41" s="665"/>
      <c r="AG41" s="665"/>
      <c r="AH41" s="685"/>
      <c r="AI41" s="665"/>
      <c r="AJ41" s="665"/>
      <c r="AK41" s="665"/>
      <c r="AL41" s="665"/>
      <c r="AM41" s="665"/>
      <c r="AN41" s="665">
        <f t="shared" si="0"/>
        <v>2086.6880000000001</v>
      </c>
    </row>
    <row r="42" spans="1:40" ht="41.4" x14ac:dyDescent="0.25">
      <c r="A42" s="686">
        <v>1760</v>
      </c>
      <c r="B42" s="686" t="s">
        <v>263</v>
      </c>
      <c r="C42" s="665"/>
      <c r="D42" s="665"/>
      <c r="E42" s="665"/>
      <c r="F42" s="665"/>
      <c r="G42" s="686">
        <v>142.42699999999999</v>
      </c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>
        <v>6.1639999999999997</v>
      </c>
      <c r="AG42" s="665"/>
      <c r="AH42" s="665"/>
      <c r="AI42" s="665"/>
      <c r="AJ42" s="665"/>
      <c r="AK42" s="665"/>
      <c r="AL42" s="665"/>
      <c r="AM42" s="665"/>
      <c r="AN42" s="665">
        <f t="shared" si="0"/>
        <v>148.59099999999998</v>
      </c>
    </row>
    <row r="43" spans="1:40" ht="41.4" x14ac:dyDescent="0.25">
      <c r="A43" s="686">
        <v>1780</v>
      </c>
      <c r="B43" s="686" t="s">
        <v>264</v>
      </c>
      <c r="C43" s="664"/>
      <c r="D43" s="664"/>
      <c r="E43" s="664"/>
      <c r="F43" s="664"/>
      <c r="G43" s="686">
        <v>83.433999999999997</v>
      </c>
      <c r="H43" s="664"/>
      <c r="I43" s="664"/>
      <c r="J43" s="664"/>
      <c r="K43" s="664"/>
      <c r="L43" s="664"/>
      <c r="M43" s="664"/>
      <c r="N43" s="664"/>
      <c r="O43" s="664"/>
      <c r="P43" s="664"/>
      <c r="Q43" s="687">
        <v>94.644000000000005</v>
      </c>
      <c r="R43" s="664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4"/>
      <c r="AD43" s="664"/>
      <c r="AE43" s="664"/>
      <c r="AF43" s="688">
        <v>107.571</v>
      </c>
      <c r="AG43" s="664"/>
      <c r="AH43" s="688">
        <v>107.587</v>
      </c>
      <c r="AI43" s="664"/>
      <c r="AJ43" s="664"/>
      <c r="AK43" s="664"/>
      <c r="AL43" s="664"/>
      <c r="AM43" s="664"/>
      <c r="AN43" s="664">
        <f t="shared" si="0"/>
        <v>393.23599999999999</v>
      </c>
    </row>
    <row r="44" spans="1:40" x14ac:dyDescent="0.25">
      <c r="A44" s="686">
        <v>1800</v>
      </c>
      <c r="B44" s="686" t="s">
        <v>265</v>
      </c>
      <c r="C44" s="664"/>
      <c r="D44" s="664"/>
      <c r="E44" s="664"/>
      <c r="F44" s="664"/>
      <c r="G44" s="686">
        <v>18.024999999999999</v>
      </c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4"/>
      <c r="AD44" s="664"/>
      <c r="AE44" s="664"/>
      <c r="AF44" s="664"/>
      <c r="AG44" s="664"/>
      <c r="AH44" s="664"/>
      <c r="AI44" s="664"/>
      <c r="AJ44" s="664"/>
      <c r="AK44" s="664"/>
      <c r="AL44" s="664"/>
      <c r="AM44" s="664"/>
      <c r="AN44" s="664">
        <f t="shared" si="0"/>
        <v>18.024999999999999</v>
      </c>
    </row>
    <row r="45" spans="1:40" x14ac:dyDescent="0.25">
      <c r="A45" s="686">
        <v>1810</v>
      </c>
      <c r="B45" s="686" t="s">
        <v>266</v>
      </c>
      <c r="C45" s="698"/>
      <c r="D45" s="698"/>
      <c r="E45" s="698"/>
      <c r="F45" s="698"/>
      <c r="G45" s="686">
        <v>10.263999999999999</v>
      </c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64">
        <f t="shared" si="0"/>
        <v>10.263999999999999</v>
      </c>
    </row>
    <row r="46" spans="1:40" ht="27.6" x14ac:dyDescent="0.25">
      <c r="A46" s="686">
        <v>1830</v>
      </c>
      <c r="B46" s="686" t="s">
        <v>267</v>
      </c>
      <c r="C46" s="664"/>
      <c r="D46" s="664"/>
      <c r="E46" s="664"/>
      <c r="F46" s="664"/>
      <c r="G46" s="686">
        <v>166.398</v>
      </c>
      <c r="H46" s="664"/>
      <c r="I46" s="664"/>
      <c r="J46" s="664"/>
      <c r="K46" s="664"/>
      <c r="L46" s="664"/>
      <c r="M46" s="664"/>
      <c r="N46" s="664"/>
      <c r="O46" s="664"/>
      <c r="P46" s="687">
        <v>34.722000000000001</v>
      </c>
      <c r="Q46" s="664"/>
      <c r="R46" s="664"/>
      <c r="S46" s="664"/>
      <c r="T46" s="687">
        <v>2.5259999999999998</v>
      </c>
      <c r="U46" s="664"/>
      <c r="V46" s="664"/>
      <c r="W46" s="664"/>
      <c r="X46" s="664"/>
      <c r="Y46" s="664"/>
      <c r="Z46" s="664"/>
      <c r="AA46" s="664"/>
      <c r="AB46" s="664"/>
      <c r="AC46" s="664"/>
      <c r="AD46" s="664"/>
      <c r="AE46" s="664"/>
      <c r="AF46" s="664">
        <v>2.1869999999999998</v>
      </c>
      <c r="AG46" s="664"/>
      <c r="AH46" s="688">
        <v>2.1869999999999998</v>
      </c>
      <c r="AI46" s="664"/>
      <c r="AJ46" s="664"/>
      <c r="AK46" s="664"/>
      <c r="AL46" s="664"/>
      <c r="AM46" s="664"/>
      <c r="AN46" s="664">
        <f t="shared" si="0"/>
        <v>208.02000000000004</v>
      </c>
    </row>
    <row r="47" spans="1:40" ht="27.6" x14ac:dyDescent="0.25">
      <c r="A47" s="686">
        <v>1840</v>
      </c>
      <c r="B47" s="686" t="s">
        <v>268</v>
      </c>
      <c r="C47" s="664"/>
      <c r="D47" s="664"/>
      <c r="E47" s="664"/>
      <c r="F47" s="664"/>
      <c r="G47" s="686">
        <v>47.872</v>
      </c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64"/>
      <c r="T47" s="664"/>
      <c r="U47" s="664"/>
      <c r="V47" s="664"/>
      <c r="W47" s="664"/>
      <c r="X47" s="664"/>
      <c r="Y47" s="664"/>
      <c r="Z47" s="664"/>
      <c r="AA47" s="664"/>
      <c r="AB47" s="664"/>
      <c r="AC47" s="664"/>
      <c r="AD47" s="664"/>
      <c r="AE47" s="664"/>
      <c r="AF47" s="664"/>
      <c r="AG47" s="664"/>
      <c r="AH47" s="664"/>
      <c r="AI47" s="664"/>
      <c r="AJ47" s="664"/>
      <c r="AK47" s="664"/>
      <c r="AL47" s="664"/>
      <c r="AM47" s="664"/>
      <c r="AN47" s="664">
        <f t="shared" si="0"/>
        <v>47.872</v>
      </c>
    </row>
    <row r="48" spans="1:40" x14ac:dyDescent="0.25">
      <c r="A48" s="686">
        <v>1850</v>
      </c>
      <c r="B48" s="686" t="s">
        <v>269</v>
      </c>
      <c r="C48" s="664"/>
      <c r="D48" s="664"/>
      <c r="E48" s="687">
        <v>11.01</v>
      </c>
      <c r="F48" s="664"/>
      <c r="G48" s="686">
        <v>215.39400000000001</v>
      </c>
      <c r="H48" s="664"/>
      <c r="I48" s="664"/>
      <c r="J48" s="664"/>
      <c r="K48" s="664"/>
      <c r="L48" s="664"/>
      <c r="M48" s="687">
        <v>3.0830000000000002</v>
      </c>
      <c r="N48" s="664"/>
      <c r="O48" s="664"/>
      <c r="P48" s="687">
        <v>67.503</v>
      </c>
      <c r="Q48" s="664"/>
      <c r="R48" s="664">
        <v>10.57</v>
      </c>
      <c r="S48" s="664"/>
      <c r="T48" s="687">
        <v>11.848000000000001</v>
      </c>
      <c r="U48" s="687">
        <v>46.094000000000001</v>
      </c>
      <c r="V48" s="687">
        <v>9.1910000000000007</v>
      </c>
      <c r="W48" s="664"/>
      <c r="X48" s="687">
        <v>3.633</v>
      </c>
      <c r="Y48" s="664"/>
      <c r="Z48" s="664"/>
      <c r="AA48" s="664"/>
      <c r="AB48" s="664"/>
      <c r="AC48" s="664"/>
      <c r="AD48" s="687">
        <v>4.5860000000000003</v>
      </c>
      <c r="AE48" s="664"/>
      <c r="AF48" s="687">
        <v>2.5459999999999998</v>
      </c>
      <c r="AG48" s="699"/>
      <c r="AH48" s="688">
        <v>2.5459999999999998</v>
      </c>
      <c r="AI48" s="664"/>
      <c r="AJ48" s="664"/>
      <c r="AK48" s="688">
        <v>6</v>
      </c>
      <c r="AL48" s="664"/>
      <c r="AM48" s="664"/>
      <c r="AN48" s="664">
        <f t="shared" si="0"/>
        <v>394.00399999999996</v>
      </c>
    </row>
    <row r="49" spans="1:40" ht="27.6" x14ac:dyDescent="0.25">
      <c r="A49" s="686">
        <v>1910</v>
      </c>
      <c r="B49" s="686" t="s">
        <v>270</v>
      </c>
      <c r="C49" s="664"/>
      <c r="D49" s="664"/>
      <c r="E49" s="664"/>
      <c r="F49" s="664"/>
      <c r="G49" s="686">
        <v>14.949</v>
      </c>
      <c r="H49" s="664"/>
      <c r="I49" s="664"/>
      <c r="J49" s="664"/>
      <c r="K49" s="664"/>
      <c r="L49" s="664"/>
      <c r="M49" s="664"/>
      <c r="N49" s="664"/>
      <c r="O49" s="664"/>
      <c r="P49" s="664">
        <v>18.858000000000001</v>
      </c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  <c r="AI49" s="664"/>
      <c r="AJ49" s="664"/>
      <c r="AK49" s="700"/>
      <c r="AL49" s="664"/>
      <c r="AM49" s="664"/>
      <c r="AN49" s="664">
        <f t="shared" si="0"/>
        <v>33.807000000000002</v>
      </c>
    </row>
    <row r="50" spans="1:40" ht="41.4" x14ac:dyDescent="0.25">
      <c r="A50" s="686">
        <v>1920</v>
      </c>
      <c r="B50" s="686" t="s">
        <v>271</v>
      </c>
      <c r="C50" s="687">
        <v>46.381</v>
      </c>
      <c r="D50" s="687">
        <v>96.385999999999996</v>
      </c>
      <c r="E50" s="687">
        <v>100.371</v>
      </c>
      <c r="F50" s="687">
        <v>11.156000000000001</v>
      </c>
      <c r="G50" s="686">
        <v>1761.164</v>
      </c>
      <c r="H50" s="687">
        <v>8.9990000000000006</v>
      </c>
      <c r="I50" s="687">
        <v>74.231999999999999</v>
      </c>
      <c r="J50" s="687">
        <v>38.378</v>
      </c>
      <c r="K50" s="664"/>
      <c r="L50" s="687">
        <v>11.18</v>
      </c>
      <c r="M50" s="664"/>
      <c r="N50" s="687">
        <v>25.035</v>
      </c>
      <c r="O50" s="687">
        <v>20.373999999999999</v>
      </c>
      <c r="P50" s="687">
        <v>171.39</v>
      </c>
      <c r="Q50" s="686">
        <v>40.773000000000003</v>
      </c>
      <c r="R50" s="664">
        <v>25.814</v>
      </c>
      <c r="S50" s="687">
        <v>13.358000000000001</v>
      </c>
      <c r="T50" s="687">
        <v>52.482999999999997</v>
      </c>
      <c r="U50" s="687">
        <v>102.946</v>
      </c>
      <c r="V50" s="687">
        <v>35.299999999999997</v>
      </c>
      <c r="W50" s="687">
        <v>11.673</v>
      </c>
      <c r="X50" s="687">
        <v>8.0050000000000008</v>
      </c>
      <c r="Y50" s="687">
        <v>13.46</v>
      </c>
      <c r="Z50" s="687">
        <v>30.22</v>
      </c>
      <c r="AA50" s="687">
        <v>6.3369999999999997</v>
      </c>
      <c r="AB50" s="687">
        <v>55.485999999999997</v>
      </c>
      <c r="AC50" s="687">
        <v>1.9670000000000001</v>
      </c>
      <c r="AD50" s="688">
        <v>11.677</v>
      </c>
      <c r="AE50" s="664"/>
      <c r="AF50" s="688">
        <v>173.39</v>
      </c>
      <c r="AG50" s="664"/>
      <c r="AH50" s="687">
        <v>178.93199999999999</v>
      </c>
      <c r="AI50" s="687">
        <v>5.37</v>
      </c>
      <c r="AJ50" s="687">
        <v>39.548999999999999</v>
      </c>
      <c r="AK50" s="687">
        <v>71.775999999999996</v>
      </c>
      <c r="AL50" s="687">
        <v>53.755000000000003</v>
      </c>
      <c r="AM50" s="664"/>
      <c r="AN50" s="664">
        <f t="shared" si="0"/>
        <v>3297.3169999999996</v>
      </c>
    </row>
    <row r="51" spans="1:40" ht="27.6" x14ac:dyDescent="0.25">
      <c r="A51" s="686">
        <v>2000</v>
      </c>
      <c r="B51" s="686" t="s">
        <v>272</v>
      </c>
      <c r="C51" s="664"/>
      <c r="D51" s="664"/>
      <c r="E51" s="664"/>
      <c r="F51" s="664"/>
      <c r="G51" s="686">
        <v>2.1040000000000001</v>
      </c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87">
        <v>335.67399999999998</v>
      </c>
      <c r="Z51" s="664"/>
      <c r="AA51" s="664"/>
      <c r="AB51" s="687">
        <v>11.754</v>
      </c>
      <c r="AC51" s="664"/>
      <c r="AD51" s="664"/>
      <c r="AE51" s="664"/>
      <c r="AF51" s="664"/>
      <c r="AG51" s="664"/>
      <c r="AH51" s="664"/>
      <c r="AI51" s="664"/>
      <c r="AJ51" s="664"/>
      <c r="AK51" s="700"/>
      <c r="AL51" s="664"/>
      <c r="AM51" s="664"/>
      <c r="AN51" s="664">
        <f t="shared" si="0"/>
        <v>349.53199999999998</v>
      </c>
    </row>
    <row r="52" spans="1:40" ht="27.6" x14ac:dyDescent="0.25">
      <c r="A52" s="686">
        <v>2010</v>
      </c>
      <c r="B52" s="686" t="s">
        <v>273</v>
      </c>
      <c r="C52" s="664"/>
      <c r="D52" s="664"/>
      <c r="E52" s="664"/>
      <c r="F52" s="664"/>
      <c r="G52" s="686">
        <v>211.05699999999999</v>
      </c>
      <c r="H52" s="664"/>
      <c r="I52" s="664"/>
      <c r="J52" s="664"/>
      <c r="K52" s="664"/>
      <c r="L52" s="664"/>
      <c r="M52" s="664"/>
      <c r="N52" s="664"/>
      <c r="O52" s="664"/>
      <c r="P52" s="664"/>
      <c r="Q52" s="664"/>
      <c r="R52" s="664"/>
      <c r="S52" s="664"/>
      <c r="T52" s="664"/>
      <c r="U52" s="664"/>
      <c r="V52" s="664"/>
      <c r="W52" s="664"/>
      <c r="X52" s="664"/>
      <c r="Y52" s="664"/>
      <c r="Z52" s="664"/>
      <c r="AA52" s="664"/>
      <c r="AB52" s="664"/>
      <c r="AC52" s="664"/>
      <c r="AD52" s="664"/>
      <c r="AE52" s="664"/>
      <c r="AF52" s="664"/>
      <c r="AG52" s="664"/>
      <c r="AH52" s="664"/>
      <c r="AI52" s="688">
        <v>2.6320000000000001</v>
      </c>
      <c r="AJ52" s="664"/>
      <c r="AK52" s="700"/>
      <c r="AL52" s="664"/>
      <c r="AM52" s="664"/>
      <c r="AN52" s="664">
        <f t="shared" si="0"/>
        <v>213.68899999999999</v>
      </c>
    </row>
    <row r="53" spans="1:40" ht="27.6" x14ac:dyDescent="0.25">
      <c r="A53" s="686">
        <v>2020</v>
      </c>
      <c r="B53" s="686" t="s">
        <v>274</v>
      </c>
      <c r="C53" s="664"/>
      <c r="D53" s="664"/>
      <c r="E53" s="664"/>
      <c r="F53" s="664"/>
      <c r="G53" s="686">
        <v>159.06100000000001</v>
      </c>
      <c r="H53" s="687">
        <v>28.741</v>
      </c>
      <c r="I53" s="664"/>
      <c r="J53" s="664"/>
      <c r="K53" s="664"/>
      <c r="L53" s="664"/>
      <c r="M53" s="664"/>
      <c r="N53" s="687">
        <v>1.2709999999999999</v>
      </c>
      <c r="O53" s="687">
        <v>5.5549999999999997</v>
      </c>
      <c r="P53" s="664">
        <v>7.9000000000000001E-2</v>
      </c>
      <c r="Q53" s="664"/>
      <c r="R53" s="664"/>
      <c r="S53" s="687">
        <v>1.2430000000000001</v>
      </c>
      <c r="T53" s="687">
        <v>90.667000000000002</v>
      </c>
      <c r="U53" s="664"/>
      <c r="V53" s="664"/>
      <c r="W53" s="687">
        <v>2.4359999999999999</v>
      </c>
      <c r="X53" s="664"/>
      <c r="Y53" s="664"/>
      <c r="Z53" s="687">
        <v>5.2270000000000003</v>
      </c>
      <c r="AA53" s="664"/>
      <c r="AB53" s="664"/>
      <c r="AC53" s="664"/>
      <c r="AD53" s="664"/>
      <c r="AE53" s="664"/>
      <c r="AF53" s="664"/>
      <c r="AG53" s="664"/>
      <c r="AH53" s="664"/>
      <c r="AI53" s="664"/>
      <c r="AJ53" s="664"/>
      <c r="AK53" s="700"/>
      <c r="AL53" s="664"/>
      <c r="AM53" s="664"/>
      <c r="AN53" s="664">
        <f t="shared" si="0"/>
        <v>294.27999999999997</v>
      </c>
    </row>
    <row r="54" spans="1:40" ht="41.4" x14ac:dyDescent="0.25">
      <c r="A54" s="686">
        <v>2030</v>
      </c>
      <c r="B54" s="686" t="s">
        <v>275</v>
      </c>
      <c r="C54" s="664"/>
      <c r="D54" s="664"/>
      <c r="E54" s="664"/>
      <c r="F54" s="664"/>
      <c r="G54" s="686">
        <v>3.1760000000000002</v>
      </c>
      <c r="H54" s="664"/>
      <c r="I54" s="664"/>
      <c r="J54" s="664"/>
      <c r="K54" s="664"/>
      <c r="L54" s="664"/>
      <c r="M54" s="664"/>
      <c r="N54" s="664"/>
      <c r="O54" s="664"/>
      <c r="P54" s="664"/>
      <c r="Q54" s="664"/>
      <c r="R54" s="664"/>
      <c r="S54" s="664"/>
      <c r="T54" s="664"/>
      <c r="U54" s="664"/>
      <c r="V54" s="664"/>
      <c r="W54" s="664"/>
      <c r="X54" s="664"/>
      <c r="Y54" s="664"/>
      <c r="Z54" s="664"/>
      <c r="AA54" s="664"/>
      <c r="AB54" s="664"/>
      <c r="AC54" s="664"/>
      <c r="AD54" s="664"/>
      <c r="AE54" s="664"/>
      <c r="AF54" s="664"/>
      <c r="AG54" s="664"/>
      <c r="AH54" s="664"/>
      <c r="AI54" s="664"/>
      <c r="AJ54" s="664"/>
      <c r="AK54" s="700"/>
      <c r="AL54" s="664"/>
      <c r="AM54" s="664"/>
      <c r="AN54" s="664">
        <f t="shared" si="0"/>
        <v>3.1760000000000002</v>
      </c>
    </row>
    <row r="55" spans="1:40" ht="27.6" x14ac:dyDescent="0.25">
      <c r="A55" s="686">
        <v>2040</v>
      </c>
      <c r="B55" s="686" t="s">
        <v>276</v>
      </c>
      <c r="C55" s="687">
        <v>2.8460000000000001</v>
      </c>
      <c r="D55" s="664"/>
      <c r="E55" s="664"/>
      <c r="F55" s="664"/>
      <c r="G55" s="686">
        <v>17.757999999999999</v>
      </c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64"/>
      <c r="S55" s="664"/>
      <c r="T55" s="687">
        <v>1.476</v>
      </c>
      <c r="U55" s="664"/>
      <c r="V55" s="664"/>
      <c r="W55" s="664"/>
      <c r="X55" s="664"/>
      <c r="Y55" s="664"/>
      <c r="Z55" s="664"/>
      <c r="AA55" s="664"/>
      <c r="AB55" s="664"/>
      <c r="AC55" s="664"/>
      <c r="AD55" s="664"/>
      <c r="AE55" s="664"/>
      <c r="AF55" s="664"/>
      <c r="AG55" s="664"/>
      <c r="AH55" s="664"/>
      <c r="AI55" s="664"/>
      <c r="AJ55" s="664"/>
      <c r="AK55" s="700"/>
      <c r="AL55" s="664"/>
      <c r="AM55" s="664"/>
      <c r="AN55" s="664">
        <f t="shared" si="0"/>
        <v>22.08</v>
      </c>
    </row>
    <row r="56" spans="1:40" x14ac:dyDescent="0.25">
      <c r="A56" s="686">
        <v>2100</v>
      </c>
      <c r="B56" s="686" t="s">
        <v>277</v>
      </c>
      <c r="C56" s="664"/>
      <c r="D56" s="664"/>
      <c r="E56" s="664"/>
      <c r="F56" s="664"/>
      <c r="G56" s="686">
        <v>134.422</v>
      </c>
      <c r="H56" s="664"/>
      <c r="I56" s="664"/>
      <c r="J56" s="664"/>
      <c r="K56" s="664"/>
      <c r="L56" s="664"/>
      <c r="M56" s="664"/>
      <c r="N56" s="664"/>
      <c r="O56" s="664"/>
      <c r="P56" s="664"/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4"/>
      <c r="AB56" s="664"/>
      <c r="AC56" s="664"/>
      <c r="AD56" s="664"/>
      <c r="AE56" s="664"/>
      <c r="AF56" s="664"/>
      <c r="AG56" s="664"/>
      <c r="AH56" s="664"/>
      <c r="AI56" s="664"/>
      <c r="AJ56" s="664"/>
      <c r="AK56" s="700"/>
      <c r="AL56" s="664"/>
      <c r="AM56" s="664"/>
      <c r="AN56" s="664">
        <f t="shared" si="0"/>
        <v>134.422</v>
      </c>
    </row>
    <row r="57" spans="1:40" x14ac:dyDescent="0.25">
      <c r="A57" s="686">
        <v>2110</v>
      </c>
      <c r="B57" s="686" t="s">
        <v>278</v>
      </c>
      <c r="C57" s="686">
        <v>96.06</v>
      </c>
      <c r="D57" s="664"/>
      <c r="E57" s="664"/>
      <c r="F57" s="664"/>
      <c r="G57" s="686">
        <v>1741.7380000000001</v>
      </c>
      <c r="H57" s="664"/>
      <c r="I57" s="664"/>
      <c r="J57" s="664"/>
      <c r="K57" s="664"/>
      <c r="L57" s="664"/>
      <c r="M57" s="664"/>
      <c r="N57" s="664"/>
      <c r="O57" s="664"/>
      <c r="P57" s="664">
        <v>218.7</v>
      </c>
      <c r="Q57" s="664"/>
      <c r="R57" s="664"/>
      <c r="S57" s="664"/>
      <c r="T57" s="687">
        <v>220.14500000000001</v>
      </c>
      <c r="U57" s="664"/>
      <c r="V57" s="664"/>
      <c r="W57" s="664"/>
      <c r="X57" s="664"/>
      <c r="Y57" s="664"/>
      <c r="Z57" s="664"/>
      <c r="AA57" s="664"/>
      <c r="AB57" s="664"/>
      <c r="AC57" s="664"/>
      <c r="AD57" s="664"/>
      <c r="AE57" s="664"/>
      <c r="AF57" s="664">
        <v>247.23099999999999</v>
      </c>
      <c r="AG57" s="664"/>
      <c r="AH57" s="664"/>
      <c r="AI57" s="688"/>
      <c r="AJ57" s="664"/>
      <c r="AK57" s="700"/>
      <c r="AL57" s="664"/>
      <c r="AM57" s="664"/>
      <c r="AN57" s="664">
        <f t="shared" si="0"/>
        <v>2523.8739999999998</v>
      </c>
    </row>
    <row r="58" spans="1:40" x14ac:dyDescent="0.25">
      <c r="A58" s="686">
        <v>2120</v>
      </c>
      <c r="B58" s="686" t="s">
        <v>279</v>
      </c>
      <c r="C58" s="686">
        <v>0.67400000000000004</v>
      </c>
      <c r="D58" s="664"/>
      <c r="E58" s="664"/>
      <c r="F58" s="664"/>
      <c r="G58" s="686">
        <v>13.468999999999999</v>
      </c>
      <c r="H58" s="664"/>
      <c r="I58" s="664"/>
      <c r="J58" s="664"/>
      <c r="K58" s="664"/>
      <c r="L58" s="664"/>
      <c r="M58" s="664"/>
      <c r="N58" s="664"/>
      <c r="O58" s="664"/>
      <c r="P58" s="664">
        <v>0.14299999999999999</v>
      </c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4"/>
      <c r="AB58" s="664"/>
      <c r="AC58" s="664"/>
      <c r="AD58" s="664"/>
      <c r="AE58" s="664"/>
      <c r="AF58" s="664">
        <v>0.56200000000000006</v>
      </c>
      <c r="AG58" s="664"/>
      <c r="AH58" s="664"/>
      <c r="AI58" s="664"/>
      <c r="AJ58" s="664"/>
      <c r="AK58" s="700"/>
      <c r="AL58" s="664"/>
      <c r="AM58" s="664"/>
      <c r="AN58" s="664">
        <f t="shared" si="0"/>
        <v>14.847999999999999</v>
      </c>
    </row>
    <row r="59" spans="1:40" x14ac:dyDescent="0.25">
      <c r="A59" s="686">
        <v>2130</v>
      </c>
      <c r="B59" s="686" t="s">
        <v>280</v>
      </c>
      <c r="C59" s="664"/>
      <c r="D59" s="664"/>
      <c r="E59" s="664"/>
      <c r="F59" s="664"/>
      <c r="G59" s="686">
        <v>108.58</v>
      </c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4"/>
      <c r="Y59" s="664"/>
      <c r="Z59" s="664"/>
      <c r="AA59" s="664"/>
      <c r="AB59" s="664"/>
      <c r="AC59" s="664"/>
      <c r="AD59" s="664"/>
      <c r="AE59" s="664"/>
      <c r="AF59" s="664"/>
      <c r="AG59" s="664"/>
      <c r="AH59" s="664"/>
      <c r="AI59" s="664"/>
      <c r="AJ59" s="664"/>
      <c r="AK59" s="700"/>
      <c r="AL59" s="664"/>
      <c r="AM59" s="664"/>
      <c r="AN59" s="664">
        <f t="shared" si="0"/>
        <v>108.58</v>
      </c>
    </row>
    <row r="60" spans="1:40" x14ac:dyDescent="0.25">
      <c r="A60" s="686">
        <v>2140</v>
      </c>
      <c r="B60" s="686" t="s">
        <v>281</v>
      </c>
      <c r="C60" s="664"/>
      <c r="D60" s="664"/>
      <c r="E60" s="664"/>
      <c r="F60" s="664"/>
      <c r="G60" s="686">
        <v>11.16</v>
      </c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64"/>
      <c r="S60" s="664"/>
      <c r="T60" s="686">
        <v>6.3090000000000002</v>
      </c>
      <c r="U60" s="664"/>
      <c r="V60" s="664"/>
      <c r="W60" s="664"/>
      <c r="X60" s="664"/>
      <c r="Y60" s="664"/>
      <c r="Z60" s="664"/>
      <c r="AA60" s="664"/>
      <c r="AB60" s="664"/>
      <c r="AC60" s="664"/>
      <c r="AD60" s="664"/>
      <c r="AE60" s="664"/>
      <c r="AF60" s="664">
        <v>2.7970000000000002</v>
      </c>
      <c r="AG60" s="664"/>
      <c r="AH60" s="664"/>
      <c r="AI60" s="664"/>
      <c r="AJ60" s="664"/>
      <c r="AK60" s="700"/>
      <c r="AL60" s="664"/>
      <c r="AM60" s="664"/>
      <c r="AN60" s="664">
        <f t="shared" si="0"/>
        <v>20.266000000000002</v>
      </c>
    </row>
    <row r="61" spans="1:40" x14ac:dyDescent="0.25">
      <c r="A61" s="686">
        <v>2150</v>
      </c>
      <c r="B61" s="686" t="s">
        <v>282</v>
      </c>
      <c r="C61" s="687">
        <v>4.5679999999999996</v>
      </c>
      <c r="D61" s="664"/>
      <c r="E61" s="664"/>
      <c r="F61" s="664"/>
      <c r="G61" s="686">
        <v>51.281999999999996</v>
      </c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86">
        <v>0.55200000000000005</v>
      </c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700"/>
      <c r="AL61" s="664"/>
      <c r="AM61" s="664"/>
      <c r="AN61" s="664">
        <f t="shared" si="0"/>
        <v>56.401999999999994</v>
      </c>
    </row>
    <row r="62" spans="1:40" ht="27.6" x14ac:dyDescent="0.25">
      <c r="A62" s="686">
        <v>2160</v>
      </c>
      <c r="B62" s="686" t="s">
        <v>283</v>
      </c>
      <c r="C62" s="664"/>
      <c r="D62" s="664"/>
      <c r="E62" s="664"/>
      <c r="F62" s="664"/>
      <c r="G62" s="686">
        <v>1.34</v>
      </c>
      <c r="H62" s="664"/>
      <c r="I62" s="664"/>
      <c r="J62" s="664"/>
      <c r="K62" s="664"/>
      <c r="L62" s="664"/>
      <c r="M62" s="664"/>
      <c r="N62" s="664"/>
      <c r="O62" s="664"/>
      <c r="P62" s="664"/>
      <c r="Q62" s="664"/>
      <c r="R62" s="664"/>
      <c r="S62" s="664"/>
      <c r="T62" s="664"/>
      <c r="U62" s="664"/>
      <c r="V62" s="664"/>
      <c r="W62" s="664"/>
      <c r="X62" s="664"/>
      <c r="Y62" s="664"/>
      <c r="Z62" s="664"/>
      <c r="AA62" s="664"/>
      <c r="AB62" s="664"/>
      <c r="AC62" s="664"/>
      <c r="AD62" s="664"/>
      <c r="AE62" s="664"/>
      <c r="AF62" s="664"/>
      <c r="AG62" s="664"/>
      <c r="AH62" s="664"/>
      <c r="AI62" s="664"/>
      <c r="AJ62" s="664"/>
      <c r="AK62" s="664"/>
      <c r="AL62" s="664"/>
      <c r="AM62" s="664"/>
      <c r="AN62" s="664">
        <f t="shared" si="0"/>
        <v>1.34</v>
      </c>
    </row>
    <row r="63" spans="1:40" x14ac:dyDescent="0.25">
      <c r="A63" s="686">
        <v>2170</v>
      </c>
      <c r="B63" s="686" t="s">
        <v>284</v>
      </c>
      <c r="C63" s="664"/>
      <c r="D63" s="664"/>
      <c r="E63" s="664"/>
      <c r="F63" s="664"/>
      <c r="G63" s="686">
        <v>181.357</v>
      </c>
      <c r="H63" s="664"/>
      <c r="I63" s="664"/>
      <c r="J63" s="664"/>
      <c r="K63" s="664"/>
      <c r="L63" s="664"/>
      <c r="M63" s="664"/>
      <c r="N63" s="664"/>
      <c r="O63" s="664"/>
      <c r="P63" s="687">
        <v>285.06299999999999</v>
      </c>
      <c r="Q63" s="687">
        <v>63.773000000000003</v>
      </c>
      <c r="R63" s="664"/>
      <c r="S63" s="687">
        <v>18.001999999999999</v>
      </c>
      <c r="T63" s="664"/>
      <c r="U63" s="664"/>
      <c r="V63" s="664"/>
      <c r="W63" s="687">
        <v>67.384</v>
      </c>
      <c r="X63" s="664"/>
      <c r="Y63" s="664"/>
      <c r="Z63" s="664"/>
      <c r="AA63" s="664"/>
      <c r="AB63" s="664"/>
      <c r="AC63" s="664"/>
      <c r="AD63" s="664"/>
      <c r="AE63" s="664"/>
      <c r="AF63" s="688">
        <v>428.38099999999997</v>
      </c>
      <c r="AG63" s="664"/>
      <c r="AH63" s="688">
        <v>415.32600000000002</v>
      </c>
      <c r="AI63" s="664"/>
      <c r="AJ63" s="686">
        <v>27.527999999999999</v>
      </c>
      <c r="AK63" s="664"/>
      <c r="AL63" s="664"/>
      <c r="AM63" s="664"/>
      <c r="AN63" s="664">
        <f t="shared" si="0"/>
        <v>1486.8140000000001</v>
      </c>
    </row>
    <row r="64" spans="1:40" x14ac:dyDescent="0.25">
      <c r="A64" s="686">
        <v>2180</v>
      </c>
      <c r="B64" s="686" t="s">
        <v>285</v>
      </c>
      <c r="C64" s="664"/>
      <c r="D64" s="664"/>
      <c r="E64" s="664"/>
      <c r="F64" s="664"/>
      <c r="G64" s="686">
        <v>1.9790000000000001</v>
      </c>
      <c r="H64" s="664"/>
      <c r="I64" s="664"/>
      <c r="J64" s="664"/>
      <c r="K64" s="664"/>
      <c r="L64" s="664"/>
      <c r="M64" s="664"/>
      <c r="N64" s="664"/>
      <c r="O64" s="664"/>
      <c r="P64" s="664"/>
      <c r="Q64" s="664"/>
      <c r="R64" s="664"/>
      <c r="S64" s="664"/>
      <c r="T64" s="664"/>
      <c r="U64" s="664"/>
      <c r="V64" s="664"/>
      <c r="W64" s="664"/>
      <c r="X64" s="664"/>
      <c r="Y64" s="664"/>
      <c r="Z64" s="664"/>
      <c r="AA64" s="664"/>
      <c r="AB64" s="664"/>
      <c r="AC64" s="664"/>
      <c r="AD64" s="664"/>
      <c r="AE64" s="664"/>
      <c r="AF64" s="664"/>
      <c r="AG64" s="664"/>
      <c r="AH64" s="664"/>
      <c r="AI64" s="664"/>
      <c r="AJ64" s="664"/>
      <c r="AK64" s="664"/>
      <c r="AL64" s="664"/>
      <c r="AM64" s="664"/>
      <c r="AN64" s="664">
        <f t="shared" si="0"/>
        <v>1.9790000000000001</v>
      </c>
    </row>
    <row r="65" spans="1:40" x14ac:dyDescent="0.25">
      <c r="A65" s="686">
        <v>2190</v>
      </c>
      <c r="B65" s="686" t="s">
        <v>286</v>
      </c>
      <c r="C65" s="664"/>
      <c r="D65" s="664"/>
      <c r="E65" s="664"/>
      <c r="F65" s="664"/>
      <c r="G65" s="686">
        <v>142.86500000000001</v>
      </c>
      <c r="H65" s="664"/>
      <c r="I65" s="664"/>
      <c r="J65" s="664"/>
      <c r="K65" s="664"/>
      <c r="L65" s="664"/>
      <c r="M65" s="664"/>
      <c r="N65" s="664"/>
      <c r="O65" s="664"/>
      <c r="P65" s="664">
        <v>3.0659999999999998</v>
      </c>
      <c r="Q65" s="664"/>
      <c r="R65" s="664"/>
      <c r="S65" s="664"/>
      <c r="T65" s="664" t="s">
        <v>1267</v>
      </c>
      <c r="U65" s="664"/>
      <c r="V65" s="664"/>
      <c r="W65" s="664"/>
      <c r="X65" s="664"/>
      <c r="Y65" s="664"/>
      <c r="Z65" s="664"/>
      <c r="AA65" s="664"/>
      <c r="AB65" s="664"/>
      <c r="AC65" s="664"/>
      <c r="AD65" s="664"/>
      <c r="AE65" s="664"/>
      <c r="AF65" s="664"/>
      <c r="AG65" s="664"/>
      <c r="AH65" s="664"/>
      <c r="AI65" s="664"/>
      <c r="AJ65" s="664"/>
      <c r="AK65" s="664"/>
      <c r="AL65" s="664"/>
      <c r="AM65" s="664"/>
      <c r="AN65" s="664">
        <f t="shared" si="0"/>
        <v>145.93100000000001</v>
      </c>
    </row>
    <row r="66" spans="1:40" ht="27.6" x14ac:dyDescent="0.25">
      <c r="A66" s="686">
        <v>2210</v>
      </c>
      <c r="B66" s="686" t="s">
        <v>287</v>
      </c>
      <c r="C66" s="664"/>
      <c r="D66" s="664"/>
      <c r="E66" s="664"/>
      <c r="F66" s="664"/>
      <c r="G66" s="686">
        <v>302.52100000000002</v>
      </c>
      <c r="H66" s="664"/>
      <c r="I66" s="664"/>
      <c r="J66" s="664"/>
      <c r="K66" s="664"/>
      <c r="L66" s="664"/>
      <c r="M66" s="664"/>
      <c r="N66" s="664"/>
      <c r="O66" s="664"/>
      <c r="P66" s="664">
        <v>186.898</v>
      </c>
      <c r="Q66" s="664"/>
      <c r="R66" s="664"/>
      <c r="S66" s="664"/>
      <c r="T66" s="664">
        <v>221.798</v>
      </c>
      <c r="U66" s="664"/>
      <c r="V66" s="664"/>
      <c r="W66" s="664"/>
      <c r="X66" s="664"/>
      <c r="Y66" s="664"/>
      <c r="Z66" s="664"/>
      <c r="AA66" s="664"/>
      <c r="AB66" s="664"/>
      <c r="AC66" s="664"/>
      <c r="AD66" s="664"/>
      <c r="AE66" s="664"/>
      <c r="AF66" s="664">
        <v>210.54599999999999</v>
      </c>
      <c r="AG66" s="664"/>
      <c r="AH66" s="664"/>
      <c r="AI66" s="664"/>
      <c r="AJ66" s="664"/>
      <c r="AK66" s="700"/>
      <c r="AL66" s="664"/>
      <c r="AM66" s="664"/>
      <c r="AN66" s="664">
        <f t="shared" si="0"/>
        <v>921.76299999999992</v>
      </c>
    </row>
    <row r="67" spans="1:40" x14ac:dyDescent="0.25">
      <c r="A67" s="686">
        <v>2240</v>
      </c>
      <c r="B67" s="686" t="s">
        <v>288</v>
      </c>
      <c r="C67" s="664"/>
      <c r="D67" s="664"/>
      <c r="E67" s="664"/>
      <c r="F67" s="664"/>
      <c r="G67" s="686">
        <v>3.7850000000000001</v>
      </c>
      <c r="H67" s="664"/>
      <c r="I67" s="664"/>
      <c r="J67" s="664"/>
      <c r="K67" s="664"/>
      <c r="L67" s="664"/>
      <c r="M67" s="664"/>
      <c r="N67" s="664"/>
      <c r="O67" s="664"/>
      <c r="P67" s="664">
        <v>0.08</v>
      </c>
      <c r="Q67" s="664"/>
      <c r="R67" s="664"/>
      <c r="S67" s="664"/>
      <c r="T67" s="664"/>
      <c r="U67" s="664"/>
      <c r="V67" s="664"/>
      <c r="W67" s="664"/>
      <c r="X67" s="664"/>
      <c r="Y67" s="664"/>
      <c r="Z67" s="664"/>
      <c r="AA67" s="664"/>
      <c r="AB67" s="687">
        <v>9.7579999999999991</v>
      </c>
      <c r="AC67" s="664"/>
      <c r="AD67" s="664"/>
      <c r="AE67" s="664"/>
      <c r="AF67" s="664"/>
      <c r="AG67" s="664"/>
      <c r="AH67" s="664"/>
      <c r="AI67" s="664"/>
      <c r="AJ67" s="664"/>
      <c r="AK67" s="700"/>
      <c r="AL67" s="664"/>
      <c r="AM67" s="664"/>
      <c r="AN67" s="664">
        <f t="shared" si="0"/>
        <v>13.622999999999999</v>
      </c>
    </row>
    <row r="68" spans="1:40" x14ac:dyDescent="0.25">
      <c r="A68" s="686">
        <v>2250</v>
      </c>
      <c r="B68" s="686" t="s">
        <v>289</v>
      </c>
      <c r="C68" s="664"/>
      <c r="D68" s="664"/>
      <c r="E68" s="664"/>
      <c r="F68" s="664"/>
      <c r="G68" s="686">
        <v>41.8</v>
      </c>
      <c r="H68" s="664"/>
      <c r="I68" s="664"/>
      <c r="J68" s="664"/>
      <c r="K68" s="664"/>
      <c r="L68" s="664"/>
      <c r="M68" s="664"/>
      <c r="N68" s="664"/>
      <c r="O68" s="664"/>
      <c r="P68" s="687">
        <v>1.0289999999999999</v>
      </c>
      <c r="Q68" s="664"/>
      <c r="R68" s="664"/>
      <c r="S68" s="664"/>
      <c r="T68" s="687">
        <v>2.0710000000000002</v>
      </c>
      <c r="U68" s="687">
        <v>6.1829999999999998</v>
      </c>
      <c r="V68" s="664"/>
      <c r="W68" s="664"/>
      <c r="X68" s="664"/>
      <c r="Y68" s="664"/>
      <c r="Z68" s="664"/>
      <c r="AA68" s="664"/>
      <c r="AB68" s="664"/>
      <c r="AC68" s="664"/>
      <c r="AD68" s="664"/>
      <c r="AE68" s="664"/>
      <c r="AF68" s="664">
        <v>4.3979999999999997</v>
      </c>
      <c r="AG68" s="664"/>
      <c r="AH68" s="688">
        <v>4.399</v>
      </c>
      <c r="AI68" s="664"/>
      <c r="AJ68" s="664"/>
      <c r="AK68" s="700"/>
      <c r="AL68" s="664"/>
      <c r="AM68" s="664"/>
      <c r="AN68" s="664">
        <f t="shared" si="0"/>
        <v>59.879999999999995</v>
      </c>
    </row>
    <row r="69" spans="1:40" x14ac:dyDescent="0.25">
      <c r="A69" s="686">
        <v>2270</v>
      </c>
      <c r="B69" s="686" t="s">
        <v>290</v>
      </c>
      <c r="C69" s="664"/>
      <c r="D69" s="664"/>
      <c r="E69" s="664"/>
      <c r="F69" s="664"/>
      <c r="G69" s="686">
        <v>2.8250000000000002</v>
      </c>
      <c r="H69" s="664"/>
      <c r="I69" s="664"/>
      <c r="J69" s="664"/>
      <c r="K69" s="664"/>
      <c r="L69" s="664"/>
      <c r="M69" s="664"/>
      <c r="N69" s="664"/>
      <c r="O69" s="664"/>
      <c r="P69" s="687">
        <v>29.695</v>
      </c>
      <c r="Q69" s="687">
        <v>11.954000000000001</v>
      </c>
      <c r="R69" s="664"/>
      <c r="S69" s="687">
        <v>5.8490000000000002</v>
      </c>
      <c r="T69" s="664"/>
      <c r="U69" s="664"/>
      <c r="V69" s="664"/>
      <c r="W69" s="687">
        <v>2.3940000000000001</v>
      </c>
      <c r="X69" s="664"/>
      <c r="Y69" s="664"/>
      <c r="Z69" s="664"/>
      <c r="AA69" s="664"/>
      <c r="AB69" s="664"/>
      <c r="AC69" s="664"/>
      <c r="AD69" s="664"/>
      <c r="AE69" s="664"/>
      <c r="AF69" s="688">
        <v>109.919</v>
      </c>
      <c r="AG69" s="664"/>
      <c r="AH69" s="687">
        <v>109.932</v>
      </c>
      <c r="AI69" s="664"/>
      <c r="AJ69" s="664"/>
      <c r="AK69" s="700"/>
      <c r="AL69" s="664"/>
      <c r="AM69" s="664"/>
      <c r="AN69" s="664">
        <f t="shared" si="0"/>
        <v>272.56799999999998</v>
      </c>
    </row>
    <row r="70" spans="1:40" ht="27.6" x14ac:dyDescent="0.25">
      <c r="A70" s="686">
        <v>2280</v>
      </c>
      <c r="B70" s="686" t="s">
        <v>291</v>
      </c>
      <c r="C70" s="664"/>
      <c r="D70" s="664"/>
      <c r="E70" s="664"/>
      <c r="F70" s="664"/>
      <c r="G70" s="686">
        <v>68.075999999999993</v>
      </c>
      <c r="H70" s="664"/>
      <c r="I70" s="664"/>
      <c r="J70" s="664"/>
      <c r="K70" s="664"/>
      <c r="L70" s="664"/>
      <c r="M70" s="664"/>
      <c r="N70" s="664"/>
      <c r="O70" s="664"/>
      <c r="P70" s="664">
        <v>8.9990000000000006</v>
      </c>
      <c r="Q70" s="664"/>
      <c r="R70" s="664"/>
      <c r="S70" s="664"/>
      <c r="T70" s="664"/>
      <c r="U70" s="664"/>
      <c r="V70" s="664"/>
      <c r="W70" s="664"/>
      <c r="X70" s="664"/>
      <c r="Y70" s="664"/>
      <c r="Z70" s="664"/>
      <c r="AA70" s="664"/>
      <c r="AB70" s="664"/>
      <c r="AC70" s="664"/>
      <c r="AD70" s="664"/>
      <c r="AE70" s="664"/>
      <c r="AF70" s="664">
        <v>2.7850000000000001</v>
      </c>
      <c r="AG70" s="664"/>
      <c r="AH70" s="664"/>
      <c r="AI70" s="664"/>
      <c r="AJ70" s="664"/>
      <c r="AK70" s="700"/>
      <c r="AL70" s="664"/>
      <c r="AM70" s="664"/>
      <c r="AN70" s="664">
        <f t="shared" ref="AN70:AN80" si="1">SUM(C70:AM70)</f>
        <v>79.859999999999985</v>
      </c>
    </row>
    <row r="71" spans="1:40" ht="27.6" x14ac:dyDescent="0.25">
      <c r="A71" s="686">
        <v>2310</v>
      </c>
      <c r="B71" s="686" t="s">
        <v>292</v>
      </c>
      <c r="C71" s="687">
        <v>17.07</v>
      </c>
      <c r="D71" s="664"/>
      <c r="E71" s="664"/>
      <c r="F71" s="664"/>
      <c r="G71" s="686">
        <v>254.37899999999999</v>
      </c>
      <c r="H71" s="664"/>
      <c r="I71" s="664"/>
      <c r="J71" s="664"/>
      <c r="K71" s="664"/>
      <c r="L71" s="664"/>
      <c r="M71" s="664"/>
      <c r="N71" s="664"/>
      <c r="O71" s="664"/>
      <c r="P71" s="687">
        <v>11.029</v>
      </c>
      <c r="Q71" s="687">
        <v>84.730999999999995</v>
      </c>
      <c r="R71" s="664"/>
      <c r="S71" s="664"/>
      <c r="T71" s="686">
        <v>3.0070000000000001</v>
      </c>
      <c r="U71" s="664"/>
      <c r="V71" s="664"/>
      <c r="W71" s="664"/>
      <c r="X71" s="664"/>
      <c r="Y71" s="664"/>
      <c r="Z71" s="664"/>
      <c r="AA71" s="664"/>
      <c r="AB71" s="664"/>
      <c r="AC71" s="664"/>
      <c r="AD71" s="664"/>
      <c r="AE71" s="664"/>
      <c r="AF71" s="664">
        <v>19.195</v>
      </c>
      <c r="AG71" s="664"/>
      <c r="AH71" s="664"/>
      <c r="AI71" s="664"/>
      <c r="AJ71" s="664"/>
      <c r="AK71" s="700"/>
      <c r="AL71" s="664"/>
      <c r="AM71" s="664"/>
      <c r="AN71" s="664">
        <f t="shared" si="1"/>
        <v>389.411</v>
      </c>
    </row>
    <row r="72" spans="1:40" ht="27.6" x14ac:dyDescent="0.25">
      <c r="A72" s="686">
        <v>2460</v>
      </c>
      <c r="B72" s="686" t="s">
        <v>293</v>
      </c>
      <c r="C72" s="687">
        <v>1.603</v>
      </c>
      <c r="D72" s="664"/>
      <c r="E72" s="664"/>
      <c r="F72" s="664"/>
      <c r="G72" s="686"/>
      <c r="H72" s="664"/>
      <c r="I72" s="664"/>
      <c r="J72" s="664"/>
      <c r="K72" s="664"/>
      <c r="L72" s="664"/>
      <c r="M72" s="664"/>
      <c r="N72" s="664"/>
      <c r="O72" s="664"/>
      <c r="P72" s="664">
        <v>0.33</v>
      </c>
      <c r="Q72" s="664"/>
      <c r="R72" s="664"/>
      <c r="S72" s="664"/>
      <c r="T72" s="664"/>
      <c r="U72" s="664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>
        <v>0.2</v>
      </c>
      <c r="AG72" s="664"/>
      <c r="AH72" s="664"/>
      <c r="AI72" s="664"/>
      <c r="AJ72" s="664"/>
      <c r="AK72" s="700"/>
      <c r="AL72" s="664"/>
      <c r="AM72" s="664"/>
      <c r="AN72" s="664">
        <f t="shared" si="1"/>
        <v>2.133</v>
      </c>
    </row>
    <row r="73" spans="1:40" x14ac:dyDescent="0.25">
      <c r="A73" s="686">
        <v>2400</v>
      </c>
      <c r="B73" s="686" t="s">
        <v>294</v>
      </c>
      <c r="C73" s="664"/>
      <c r="D73" s="664"/>
      <c r="E73" s="664"/>
      <c r="F73" s="664"/>
      <c r="G73" s="686">
        <v>4.5330000000000004</v>
      </c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700"/>
      <c r="AL73" s="664"/>
      <c r="AM73" s="664"/>
      <c r="AN73" s="664">
        <f t="shared" si="1"/>
        <v>4.5330000000000004</v>
      </c>
    </row>
    <row r="74" spans="1:40" x14ac:dyDescent="0.25">
      <c r="A74" s="686">
        <v>2410</v>
      </c>
      <c r="B74" s="686" t="s">
        <v>295</v>
      </c>
      <c r="C74" s="664"/>
      <c r="D74" s="664"/>
      <c r="E74" s="664"/>
      <c r="F74" s="664"/>
      <c r="G74" s="686">
        <v>7.4859999999999998</v>
      </c>
      <c r="H74" s="664"/>
      <c r="I74" s="664"/>
      <c r="J74" s="664"/>
      <c r="K74" s="664"/>
      <c r="L74" s="664"/>
      <c r="M74" s="664"/>
      <c r="N74" s="664"/>
      <c r="O74" s="664"/>
      <c r="P74" s="664"/>
      <c r="Q74" s="664"/>
      <c r="R74" s="664"/>
      <c r="S74" s="664"/>
      <c r="T74" s="664"/>
      <c r="U74" s="664"/>
      <c r="V74" s="664"/>
      <c r="W74" s="664"/>
      <c r="X74" s="664"/>
      <c r="Y74" s="664"/>
      <c r="Z74" s="664"/>
      <c r="AA74" s="664"/>
      <c r="AB74" s="664"/>
      <c r="AC74" s="664"/>
      <c r="AD74" s="664"/>
      <c r="AE74" s="664"/>
      <c r="AF74" s="664"/>
      <c r="AG74" s="664"/>
      <c r="AH74" s="664"/>
      <c r="AI74" s="664"/>
      <c r="AJ74" s="664"/>
      <c r="AK74" s="700"/>
      <c r="AL74" s="664"/>
      <c r="AM74" s="664"/>
      <c r="AN74" s="664">
        <f t="shared" si="1"/>
        <v>7.4859999999999998</v>
      </c>
    </row>
    <row r="75" spans="1:40" ht="27.6" x14ac:dyDescent="0.25">
      <c r="A75" s="695">
        <v>2420</v>
      </c>
      <c r="B75" s="695" t="s">
        <v>296</v>
      </c>
      <c r="C75" s="687">
        <v>5.7000000000000002E-2</v>
      </c>
      <c r="D75" s="664"/>
      <c r="E75" s="664"/>
      <c r="F75" s="664"/>
      <c r="G75" s="686">
        <v>30.684999999999999</v>
      </c>
      <c r="H75" s="664"/>
      <c r="I75" s="664"/>
      <c r="J75" s="664"/>
      <c r="K75" s="664"/>
      <c r="L75" s="664"/>
      <c r="M75" s="664"/>
      <c r="N75" s="664"/>
      <c r="O75" s="664"/>
      <c r="P75" s="664"/>
      <c r="Q75" s="664"/>
      <c r="R75" s="664"/>
      <c r="S75" s="664"/>
      <c r="T75" s="687">
        <v>0.86899999999999999</v>
      </c>
      <c r="U75" s="664"/>
      <c r="V75" s="664"/>
      <c r="W75" s="664"/>
      <c r="X75" s="664"/>
      <c r="Y75" s="664"/>
      <c r="Z75" s="664"/>
      <c r="AA75" s="664"/>
      <c r="AB75" s="664"/>
      <c r="AC75" s="664"/>
      <c r="AD75" s="664"/>
      <c r="AE75" s="664"/>
      <c r="AF75" s="664">
        <v>4.3819999999999997</v>
      </c>
      <c r="AG75" s="664"/>
      <c r="AH75" s="664"/>
      <c r="AI75" s="664"/>
      <c r="AJ75" s="664"/>
      <c r="AK75" s="700"/>
      <c r="AL75" s="664"/>
      <c r="AM75" s="664"/>
      <c r="AN75" s="664">
        <f t="shared" si="1"/>
        <v>35.992999999999995</v>
      </c>
    </row>
    <row r="76" spans="1:40" x14ac:dyDescent="0.25">
      <c r="A76" s="686">
        <v>3800</v>
      </c>
      <c r="B76" s="686" t="s">
        <v>297</v>
      </c>
      <c r="C76" s="699"/>
      <c r="D76" s="664"/>
      <c r="E76" s="664"/>
      <c r="F76" s="664"/>
      <c r="G76" s="686"/>
      <c r="H76" s="664"/>
      <c r="I76" s="664"/>
      <c r="J76" s="664"/>
      <c r="K76" s="664"/>
      <c r="L76" s="664"/>
      <c r="M76" s="664"/>
      <c r="N76" s="664"/>
      <c r="O76" s="664"/>
      <c r="P76" s="664">
        <v>19.391999999999999</v>
      </c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701"/>
      <c r="AD76" s="701"/>
      <c r="AE76" s="701"/>
      <c r="AF76" s="701">
        <v>48.716000000000001</v>
      </c>
      <c r="AG76" s="701"/>
      <c r="AH76" s="688">
        <v>48.722000000000001</v>
      </c>
      <c r="AI76" s="701"/>
      <c r="AJ76" s="701"/>
      <c r="AK76" s="702"/>
      <c r="AL76" s="664"/>
      <c r="AM76" s="664"/>
      <c r="AN76" s="664">
        <f t="shared" si="1"/>
        <v>116.83000000000001</v>
      </c>
    </row>
    <row r="77" spans="1:40" ht="27.6" x14ac:dyDescent="0.25">
      <c r="A77" s="683">
        <v>3810</v>
      </c>
      <c r="B77" s="683" t="s">
        <v>298</v>
      </c>
      <c r="C77" s="687">
        <v>2.9340000000000002</v>
      </c>
      <c r="D77" s="664"/>
      <c r="E77" s="664"/>
      <c r="F77" s="664"/>
      <c r="G77" s="686">
        <v>1.823</v>
      </c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664"/>
      <c r="AC77" s="664"/>
      <c r="AD77" s="664"/>
      <c r="AE77" s="664"/>
      <c r="AF77" s="664"/>
      <c r="AG77" s="664"/>
      <c r="AH77" s="664"/>
      <c r="AI77" s="664"/>
      <c r="AJ77" s="664"/>
      <c r="AK77" s="700"/>
      <c r="AL77" s="664"/>
      <c r="AM77" s="664"/>
      <c r="AN77" s="664">
        <f t="shared" si="1"/>
        <v>4.7569999999999997</v>
      </c>
    </row>
    <row r="78" spans="1:40" ht="27.6" x14ac:dyDescent="0.25">
      <c r="A78" s="686">
        <v>3630</v>
      </c>
      <c r="B78" s="686" t="s">
        <v>299</v>
      </c>
      <c r="C78" s="664"/>
      <c r="D78" s="664"/>
      <c r="E78" s="66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86"/>
      <c r="Q78" s="664"/>
      <c r="R78" s="664"/>
      <c r="S78" s="664"/>
      <c r="T78" s="686"/>
      <c r="U78" s="687">
        <v>49.19</v>
      </c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700"/>
      <c r="AL78" s="664"/>
      <c r="AM78" s="664"/>
      <c r="AN78" s="664">
        <f t="shared" si="1"/>
        <v>49.19</v>
      </c>
    </row>
    <row r="79" spans="1:40" ht="27.6" x14ac:dyDescent="0.25">
      <c r="A79" s="695">
        <v>3650</v>
      </c>
      <c r="B79" s="695" t="s">
        <v>300</v>
      </c>
      <c r="C79" s="667"/>
      <c r="D79" s="703"/>
      <c r="E79" s="703"/>
      <c r="F79" s="667"/>
      <c r="G79" s="667"/>
      <c r="H79" s="667"/>
      <c r="I79" s="703"/>
      <c r="J79" s="667"/>
      <c r="K79" s="667"/>
      <c r="L79" s="703"/>
      <c r="M79" s="667"/>
      <c r="N79" s="667"/>
      <c r="O79" s="667"/>
      <c r="P79" s="703"/>
      <c r="Q79" s="667"/>
      <c r="R79" s="667"/>
      <c r="S79" s="667"/>
      <c r="T79" s="695"/>
      <c r="U79" s="667"/>
      <c r="V79" s="667"/>
      <c r="W79" s="667"/>
      <c r="X79" s="703"/>
      <c r="Y79" s="667"/>
      <c r="Z79" s="703"/>
      <c r="AA79" s="667"/>
      <c r="AB79" s="703"/>
      <c r="AC79" s="703"/>
      <c r="AD79" s="667"/>
      <c r="AE79" s="667"/>
      <c r="AF79" s="687"/>
      <c r="AG79" s="688"/>
      <c r="AH79" s="667"/>
      <c r="AI79" s="687"/>
      <c r="AJ79" s="688"/>
      <c r="AK79" s="664"/>
      <c r="AL79" s="664">
        <v>162.67599999999999</v>
      </c>
      <c r="AM79" s="667"/>
      <c r="AN79" s="667">
        <f t="shared" si="1"/>
        <v>162.67599999999999</v>
      </c>
    </row>
    <row r="80" spans="1:40" x14ac:dyDescent="0.25">
      <c r="A80" s="686">
        <v>3680</v>
      </c>
      <c r="B80" s="686" t="s">
        <v>301</v>
      </c>
      <c r="C80" s="664"/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87"/>
      <c r="AL80" s="664"/>
      <c r="AM80" s="664"/>
      <c r="AN80" s="664">
        <f t="shared" si="1"/>
        <v>0</v>
      </c>
    </row>
    <row r="81" spans="1:40" x14ac:dyDescent="0.25">
      <c r="A81" s="704"/>
      <c r="B81" s="704"/>
      <c r="C81" s="661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661"/>
      <c r="X81" s="661"/>
      <c r="Y81" s="661"/>
      <c r="Z81" s="661"/>
      <c r="AA81" s="661"/>
      <c r="AB81" s="661"/>
      <c r="AC81" s="661"/>
      <c r="AD81" s="661"/>
      <c r="AE81" s="661"/>
      <c r="AF81" s="661"/>
      <c r="AG81" s="661"/>
      <c r="AH81" s="661"/>
      <c r="AI81" s="661"/>
      <c r="AJ81" s="705"/>
      <c r="AK81" s="706"/>
      <c r="AL81" s="705"/>
      <c r="AM81" s="705"/>
      <c r="AN81" s="661"/>
    </row>
    <row r="82" spans="1:40" x14ac:dyDescent="0.25">
      <c r="A82" s="745" t="s">
        <v>1298</v>
      </c>
      <c r="B82" s="745"/>
      <c r="C82" s="745"/>
      <c r="D82" s="745"/>
      <c r="E82" s="745"/>
      <c r="F82" s="745"/>
      <c r="G82" s="745"/>
      <c r="H82" s="745"/>
      <c r="I82" s="745"/>
      <c r="J82" s="745"/>
      <c r="K82" s="745"/>
      <c r="L82" s="745"/>
      <c r="M82" s="745"/>
      <c r="N82" s="745"/>
      <c r="O82" s="745"/>
      <c r="P82" s="745"/>
      <c r="Q82" s="745"/>
      <c r="R82" s="745"/>
      <c r="S82" s="745"/>
      <c r="T82" s="745"/>
      <c r="U82" s="745"/>
      <c r="V82" s="745"/>
      <c r="W82" s="745"/>
      <c r="X82" s="745"/>
      <c r="Y82" s="745"/>
      <c r="Z82" s="745"/>
      <c r="AA82" s="745"/>
      <c r="AB82" s="745"/>
      <c r="AC82" s="745"/>
      <c r="AD82" s="745"/>
      <c r="AE82" s="745"/>
      <c r="AF82" s="745"/>
      <c r="AG82" s="745"/>
      <c r="AH82" s="745"/>
      <c r="AI82" s="745"/>
      <c r="AJ82" s="745"/>
      <c r="AK82" s="745"/>
      <c r="AL82" s="745"/>
      <c r="AM82" s="745"/>
      <c r="AN82" s="745"/>
    </row>
    <row r="83" spans="1:40" x14ac:dyDescent="0.25">
      <c r="A83" s="704"/>
      <c r="B83" s="707"/>
      <c r="C83" s="707"/>
      <c r="D83" s="707"/>
      <c r="E83" s="707"/>
      <c r="F83" s="707"/>
      <c r="G83" s="707"/>
      <c r="H83" s="707"/>
      <c r="I83" s="707"/>
      <c r="J83" s="707"/>
      <c r="K83" s="707"/>
      <c r="L83" s="707"/>
      <c r="M83" s="707"/>
      <c r="N83" s="707"/>
      <c r="O83" s="707"/>
      <c r="P83" s="707"/>
      <c r="Q83" s="707"/>
      <c r="R83" s="707"/>
      <c r="S83" s="707"/>
      <c r="T83" s="707"/>
      <c r="U83" s="707"/>
      <c r="V83" s="707"/>
      <c r="W83" s="707"/>
      <c r="X83" s="707"/>
      <c r="Y83" s="707"/>
      <c r="Z83" s="707"/>
      <c r="AA83" s="707"/>
      <c r="AB83" s="707"/>
      <c r="AC83" s="707"/>
      <c r="AD83" s="707"/>
      <c r="AE83" s="707"/>
      <c r="AF83" s="707"/>
      <c r="AG83" s="707"/>
      <c r="AH83" s="707"/>
      <c r="AI83" s="661"/>
      <c r="AJ83" s="708"/>
      <c r="AK83" s="708"/>
      <c r="AL83" s="708"/>
      <c r="AM83" s="708"/>
      <c r="AN83" s="661"/>
    </row>
    <row r="84" spans="1:40" x14ac:dyDescent="0.25">
      <c r="A84" s="704"/>
      <c r="B84" s="658"/>
      <c r="C84" s="707"/>
      <c r="D84" s="707"/>
      <c r="E84" s="707"/>
      <c r="F84" s="707"/>
      <c r="G84" s="707"/>
      <c r="H84" s="707"/>
      <c r="I84" s="707"/>
      <c r="J84" s="707"/>
      <c r="K84" s="707"/>
      <c r="L84" s="707"/>
      <c r="M84" s="707"/>
      <c r="N84" s="707"/>
      <c r="O84" s="707"/>
      <c r="P84" s="707"/>
      <c r="Q84" s="707"/>
      <c r="R84" s="707"/>
      <c r="S84" s="707"/>
      <c r="T84" s="707"/>
      <c r="U84" s="707"/>
      <c r="V84" s="707"/>
      <c r="W84" s="707"/>
      <c r="X84" s="707"/>
      <c r="Y84" s="707"/>
      <c r="Z84" s="707"/>
      <c r="AA84" s="707"/>
      <c r="AB84" s="707"/>
      <c r="AC84" s="707"/>
      <c r="AD84" s="707"/>
      <c r="AE84" s="707"/>
      <c r="AF84" s="707"/>
      <c r="AG84" s="707"/>
      <c r="AH84" s="707"/>
      <c r="AI84" s="661"/>
      <c r="AJ84" s="708"/>
      <c r="AK84" s="708"/>
      <c r="AL84" s="708"/>
      <c r="AM84" s="708"/>
      <c r="AN84" s="661"/>
    </row>
    <row r="85" spans="1:40" x14ac:dyDescent="0.25">
      <c r="A85" s="704"/>
      <c r="B85" s="658"/>
      <c r="C85" s="707"/>
      <c r="D85" s="707"/>
      <c r="E85" s="707"/>
      <c r="F85" s="707"/>
      <c r="G85" s="707"/>
      <c r="H85" s="707"/>
      <c r="I85" s="707"/>
      <c r="J85" s="707"/>
      <c r="K85" s="707"/>
      <c r="L85" s="707"/>
      <c r="M85" s="707"/>
      <c r="N85" s="707"/>
      <c r="O85" s="707"/>
      <c r="P85" s="707"/>
      <c r="Q85" s="707"/>
      <c r="R85" s="707"/>
      <c r="S85" s="707"/>
      <c r="T85" s="707"/>
      <c r="U85" s="707"/>
      <c r="V85" s="707"/>
      <c r="W85" s="707"/>
      <c r="X85" s="707"/>
      <c r="Y85" s="707"/>
      <c r="Z85" s="707"/>
      <c r="AA85" s="707"/>
      <c r="AB85" s="707"/>
      <c r="AC85" s="707"/>
      <c r="AD85" s="707"/>
      <c r="AE85" s="707"/>
      <c r="AF85" s="707"/>
      <c r="AG85" s="707"/>
      <c r="AH85" s="707"/>
      <c r="AI85" s="661"/>
      <c r="AJ85" s="708"/>
      <c r="AK85" s="708"/>
      <c r="AL85" s="708"/>
      <c r="AM85" s="708"/>
      <c r="AN85" s="661"/>
    </row>
    <row r="86" spans="1:40" x14ac:dyDescent="0.25">
      <c r="A86" s="661"/>
      <c r="B86" s="659"/>
      <c r="C86" s="660"/>
      <c r="D86" s="660"/>
      <c r="E86" s="660"/>
      <c r="F86" s="660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1"/>
      <c r="S86" s="661"/>
      <c r="T86" s="661"/>
      <c r="U86" s="661"/>
      <c r="V86" s="661"/>
      <c r="W86" s="661"/>
      <c r="X86" s="661"/>
      <c r="Y86" s="661"/>
      <c r="Z86" s="661"/>
      <c r="AA86" s="661"/>
      <c r="AB86" s="661"/>
      <c r="AC86" s="661"/>
      <c r="AD86" s="661"/>
      <c r="AE86" s="661"/>
      <c r="AF86" s="661"/>
      <c r="AG86" s="661"/>
      <c r="AH86" s="661"/>
      <c r="AI86" s="661"/>
      <c r="AJ86" s="661"/>
      <c r="AK86" s="661"/>
      <c r="AL86" s="661"/>
      <c r="AM86" s="661"/>
      <c r="AN86" s="661"/>
    </row>
    <row r="87" spans="1:40" x14ac:dyDescent="0.25">
      <c r="A87" s="661"/>
      <c r="B87" s="659"/>
      <c r="C87" s="660"/>
      <c r="D87" s="660"/>
      <c r="E87" s="660"/>
      <c r="F87" s="660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1"/>
      <c r="S87" s="661"/>
      <c r="T87" s="661"/>
      <c r="U87" s="661"/>
      <c r="V87" s="661"/>
      <c r="W87" s="661"/>
      <c r="X87" s="661"/>
      <c r="Y87" s="661"/>
      <c r="Z87" s="661"/>
      <c r="AA87" s="661"/>
      <c r="AB87" s="661"/>
      <c r="AC87" s="661"/>
      <c r="AD87" s="661"/>
      <c r="AE87" s="661"/>
      <c r="AF87" s="661"/>
      <c r="AG87" s="661"/>
      <c r="AH87" s="661"/>
      <c r="AI87" s="661"/>
      <c r="AJ87" s="661"/>
      <c r="AK87" s="661"/>
      <c r="AL87" s="661"/>
      <c r="AM87" s="661"/>
      <c r="AN87" s="661"/>
    </row>
    <row r="88" spans="1:40" x14ac:dyDescent="0.25">
      <c r="A88" s="661"/>
      <c r="B88" s="713" t="s">
        <v>1586</v>
      </c>
      <c r="C88" s="708"/>
      <c r="D88" s="708"/>
      <c r="E88" s="708"/>
      <c r="F88" s="708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1"/>
      <c r="S88" s="661"/>
      <c r="T88" s="661"/>
      <c r="U88" s="661"/>
      <c r="V88" s="661"/>
      <c r="W88" s="661"/>
      <c r="X88" s="661"/>
      <c r="Y88" s="661"/>
      <c r="Z88" s="661"/>
      <c r="AA88" s="661"/>
      <c r="AB88" s="661"/>
      <c r="AC88" s="661"/>
      <c r="AD88" s="661"/>
      <c r="AE88" s="661"/>
      <c r="AF88" s="661"/>
      <c r="AG88" s="661"/>
      <c r="AH88" s="661"/>
      <c r="AI88" s="661"/>
      <c r="AJ88" s="661"/>
      <c r="AK88" s="661"/>
      <c r="AL88" s="661"/>
      <c r="AM88" s="661"/>
      <c r="AN88" s="661"/>
    </row>
    <row r="89" spans="1:40" x14ac:dyDescent="0.25">
      <c r="A89" s="661"/>
      <c r="B89" s="708"/>
      <c r="C89" s="708"/>
      <c r="D89" s="708"/>
      <c r="E89" s="708"/>
      <c r="F89" s="708"/>
      <c r="G89" s="661"/>
      <c r="H89" s="661"/>
      <c r="I89" s="661"/>
      <c r="J89" s="661"/>
      <c r="K89" s="661"/>
      <c r="L89" s="661"/>
      <c r="M89" s="661"/>
      <c r="N89" s="661"/>
      <c r="O89" s="661"/>
      <c r="P89" s="661"/>
      <c r="Q89" s="661"/>
      <c r="R89" s="661"/>
      <c r="S89" s="661"/>
      <c r="T89" s="661"/>
      <c r="U89" s="661"/>
      <c r="V89" s="661"/>
      <c r="W89" s="661"/>
      <c r="X89" s="661"/>
      <c r="Y89" s="661"/>
      <c r="Z89" s="661"/>
      <c r="AA89" s="661"/>
      <c r="AB89" s="661"/>
      <c r="AC89" s="661"/>
      <c r="AD89" s="661"/>
      <c r="AE89" s="661"/>
      <c r="AF89" s="661"/>
      <c r="AG89" s="661"/>
      <c r="AH89" s="661"/>
      <c r="AI89" s="661"/>
      <c r="AJ89" s="661"/>
      <c r="AK89" s="661"/>
      <c r="AL89" s="661"/>
      <c r="AM89" s="661"/>
      <c r="AN89" s="661"/>
    </row>
    <row r="90" spans="1:40" x14ac:dyDescent="0.25">
      <c r="A90" s="661"/>
      <c r="B90" s="746" t="s">
        <v>1587</v>
      </c>
      <c r="C90" s="746"/>
      <c r="D90" s="746"/>
      <c r="E90" s="746"/>
      <c r="F90" s="746"/>
      <c r="G90" s="661"/>
      <c r="H90" s="661"/>
      <c r="I90" s="661"/>
      <c r="J90" s="661"/>
      <c r="K90" s="661"/>
      <c r="L90" s="661"/>
      <c r="M90" s="661"/>
      <c r="N90" s="661"/>
      <c r="O90" s="661"/>
      <c r="P90" s="661"/>
      <c r="Q90" s="661"/>
      <c r="R90" s="661"/>
      <c r="S90" s="661"/>
      <c r="T90" s="661"/>
      <c r="U90" s="661"/>
      <c r="V90" s="661"/>
      <c r="W90" s="661"/>
      <c r="X90" s="661"/>
      <c r="Y90" s="661"/>
      <c r="Z90" s="661"/>
      <c r="AA90" s="661"/>
      <c r="AB90" s="661"/>
      <c r="AC90" s="661"/>
      <c r="AD90" s="661"/>
      <c r="AE90" s="661"/>
      <c r="AF90" s="661"/>
      <c r="AG90" s="661"/>
      <c r="AH90" s="661"/>
      <c r="AI90" s="661"/>
      <c r="AJ90" s="661"/>
      <c r="AK90" s="661"/>
      <c r="AL90" s="661"/>
      <c r="AM90" s="661"/>
      <c r="AN90" s="661"/>
    </row>
    <row r="91" spans="1:40" x14ac:dyDescent="0.25">
      <c r="A91" s="661"/>
      <c r="B91" s="746"/>
      <c r="C91" s="746"/>
      <c r="D91" s="746"/>
      <c r="E91" s="746"/>
      <c r="F91" s="746"/>
      <c r="G91" s="661"/>
      <c r="H91" s="661"/>
      <c r="I91" s="661"/>
      <c r="J91" s="661"/>
      <c r="K91" s="661"/>
      <c r="L91" s="661"/>
      <c r="M91" s="661"/>
      <c r="N91" s="661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  <c r="AC91" s="661"/>
      <c r="AD91" s="661"/>
      <c r="AE91" s="661"/>
      <c r="AF91" s="661"/>
      <c r="AG91" s="661"/>
      <c r="AH91" s="661"/>
      <c r="AI91" s="661"/>
      <c r="AJ91" s="661"/>
      <c r="AK91" s="661"/>
      <c r="AL91" s="661"/>
      <c r="AM91" s="661"/>
      <c r="AN91" s="661"/>
    </row>
    <row r="92" spans="1:40" x14ac:dyDescent="0.25">
      <c r="A92" s="661"/>
      <c r="B92" s="708" t="s">
        <v>1588</v>
      </c>
      <c r="C92" s="708"/>
      <c r="D92" s="708"/>
      <c r="E92" s="708"/>
      <c r="F92" s="708"/>
      <c r="G92" s="661"/>
      <c r="H92" s="661"/>
      <c r="I92" s="661"/>
      <c r="J92" s="661"/>
      <c r="K92" s="661"/>
      <c r="L92" s="661"/>
      <c r="M92" s="661"/>
      <c r="N92" s="661"/>
      <c r="O92" s="661"/>
      <c r="P92" s="661"/>
      <c r="Q92" s="661"/>
      <c r="R92" s="661"/>
      <c r="S92" s="661"/>
      <c r="T92" s="661"/>
      <c r="U92" s="661"/>
      <c r="V92" s="661"/>
      <c r="W92" s="661"/>
      <c r="X92" s="661"/>
      <c r="Y92" s="661"/>
      <c r="Z92" s="661"/>
      <c r="AA92" s="661"/>
      <c r="AB92" s="661"/>
      <c r="AC92" s="661"/>
      <c r="AD92" s="661"/>
      <c r="AE92" s="661"/>
      <c r="AF92" s="661"/>
      <c r="AG92" s="661"/>
      <c r="AH92" s="661"/>
      <c r="AI92" s="661"/>
      <c r="AJ92" s="661"/>
      <c r="AK92" s="661"/>
      <c r="AL92" s="661"/>
      <c r="AM92" s="661"/>
      <c r="AN92" s="661"/>
    </row>
    <row r="93" spans="1:40" x14ac:dyDescent="0.25">
      <c r="A93" s="661"/>
      <c r="B93" s="746"/>
      <c r="C93" s="746"/>
      <c r="D93" s="746"/>
      <c r="E93" s="746"/>
      <c r="F93" s="746"/>
      <c r="G93" s="661"/>
      <c r="H93" s="661"/>
      <c r="I93" s="661"/>
      <c r="J93" s="661"/>
      <c r="K93" s="661"/>
      <c r="L93" s="661"/>
      <c r="M93" s="661"/>
      <c r="N93" s="661"/>
      <c r="O93" s="661"/>
      <c r="P93" s="661"/>
      <c r="Q93" s="661"/>
      <c r="R93" s="661"/>
      <c r="S93" s="661"/>
      <c r="T93" s="661"/>
      <c r="U93" s="661"/>
      <c r="V93" s="661"/>
      <c r="W93" s="661"/>
      <c r="X93" s="661"/>
      <c r="Y93" s="661"/>
      <c r="Z93" s="661"/>
      <c r="AA93" s="661"/>
      <c r="AB93" s="661"/>
      <c r="AC93" s="661"/>
      <c r="AD93" s="661"/>
      <c r="AE93" s="661"/>
      <c r="AF93" s="661"/>
      <c r="AG93" s="661"/>
      <c r="AH93" s="661"/>
      <c r="AI93" s="661"/>
      <c r="AJ93" s="661"/>
      <c r="AK93" s="661"/>
      <c r="AL93" s="661"/>
      <c r="AM93" s="661"/>
      <c r="AN93" s="661"/>
    </row>
    <row r="94" spans="1:40" x14ac:dyDescent="0.25">
      <c r="A94" s="661"/>
      <c r="B94" s="708"/>
      <c r="C94" s="708"/>
      <c r="D94" s="708"/>
      <c r="E94" s="708"/>
      <c r="F94" s="708"/>
      <c r="G94" s="661"/>
      <c r="H94" s="661"/>
      <c r="I94" s="661"/>
      <c r="J94" s="661"/>
      <c r="K94" s="661"/>
      <c r="L94" s="661"/>
      <c r="M94" s="661"/>
      <c r="N94" s="661"/>
      <c r="O94" s="661"/>
      <c r="P94" s="661"/>
      <c r="Q94" s="661"/>
      <c r="R94" s="661"/>
      <c r="S94" s="661"/>
      <c r="T94" s="661"/>
      <c r="U94" s="661"/>
      <c r="V94" s="661"/>
      <c r="W94" s="661"/>
      <c r="X94" s="661"/>
      <c r="Y94" s="661"/>
      <c r="Z94" s="661"/>
      <c r="AA94" s="661"/>
      <c r="AB94" s="661"/>
      <c r="AC94" s="661"/>
      <c r="AD94" s="661"/>
      <c r="AE94" s="661"/>
      <c r="AF94" s="661"/>
      <c r="AG94" s="661"/>
      <c r="AH94" s="661"/>
      <c r="AI94" s="661"/>
      <c r="AJ94" s="661"/>
      <c r="AK94" s="661"/>
      <c r="AL94" s="661"/>
      <c r="AM94" s="661"/>
      <c r="AN94" s="661"/>
    </row>
    <row r="95" spans="1:40" x14ac:dyDescent="0.25">
      <c r="A95" s="661"/>
      <c r="B95" s="708"/>
      <c r="C95" s="708"/>
      <c r="D95" s="708"/>
      <c r="E95" s="708"/>
      <c r="F95" s="708"/>
      <c r="G95" s="661"/>
      <c r="H95" s="661"/>
      <c r="I95" s="661"/>
      <c r="J95" s="661"/>
      <c r="K95" s="661"/>
      <c r="L95" s="661"/>
      <c r="M95" s="661"/>
      <c r="N95" s="661"/>
      <c r="O95" s="661"/>
      <c r="P95" s="661"/>
      <c r="Q95" s="661"/>
      <c r="R95" s="661"/>
      <c r="S95" s="661"/>
      <c r="T95" s="661"/>
      <c r="U95" s="661"/>
      <c r="V95" s="661"/>
      <c r="W95" s="661"/>
      <c r="X95" s="661"/>
      <c r="Y95" s="661"/>
      <c r="Z95" s="661"/>
      <c r="AA95" s="661"/>
      <c r="AB95" s="661"/>
      <c r="AC95" s="661"/>
      <c r="AD95" s="661"/>
      <c r="AE95" s="661"/>
      <c r="AF95" s="661"/>
      <c r="AG95" s="661"/>
      <c r="AH95" s="661"/>
      <c r="AI95" s="661"/>
      <c r="AJ95" s="661"/>
      <c r="AK95" s="661"/>
      <c r="AL95" s="661"/>
      <c r="AM95" s="661"/>
      <c r="AN95" s="661"/>
    </row>
    <row r="96" spans="1:40" x14ac:dyDescent="0.25">
      <c r="A96" s="661"/>
      <c r="B96" s="746"/>
      <c r="C96" s="746"/>
      <c r="D96" s="746"/>
      <c r="E96" s="746"/>
      <c r="F96" s="746"/>
      <c r="G96" s="661"/>
      <c r="H96" s="661"/>
      <c r="I96" s="661"/>
      <c r="J96" s="661"/>
      <c r="K96" s="661"/>
      <c r="L96" s="661"/>
      <c r="M96" s="661"/>
      <c r="N96" s="661"/>
      <c r="O96" s="661"/>
      <c r="P96" s="661"/>
      <c r="Q96" s="661"/>
      <c r="R96" s="661"/>
      <c r="S96" s="661"/>
      <c r="T96" s="661"/>
      <c r="U96" s="661"/>
      <c r="V96" s="661"/>
      <c r="W96" s="661"/>
      <c r="X96" s="661"/>
      <c r="Y96" s="661"/>
      <c r="Z96" s="661"/>
      <c r="AA96" s="661"/>
      <c r="AB96" s="661"/>
      <c r="AC96" s="661"/>
      <c r="AD96" s="661"/>
      <c r="AE96" s="661"/>
      <c r="AF96" s="661"/>
      <c r="AG96" s="661"/>
      <c r="AH96" s="661"/>
      <c r="AI96" s="661"/>
      <c r="AJ96" s="661"/>
      <c r="AK96" s="661"/>
      <c r="AL96" s="661"/>
      <c r="AM96" s="661"/>
      <c r="AN96" s="661"/>
    </row>
  </sheetData>
  <mergeCells count="6">
    <mergeCell ref="B2:U2"/>
    <mergeCell ref="A82:AN82"/>
    <mergeCell ref="B96:F96"/>
    <mergeCell ref="B90:F90"/>
    <mergeCell ref="B91:F91"/>
    <mergeCell ref="B93:F93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rowBreaks count="1" manualBreakCount="1">
    <brk id="57" max="4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"/>
  <sheetViews>
    <sheetView workbookViewId="0">
      <selection activeCell="G2" sqref="G2"/>
    </sheetView>
  </sheetViews>
  <sheetFormatPr defaultRowHeight="14.4" x14ac:dyDescent="0.3"/>
  <sheetData>
    <row r="1" spans="1:7" x14ac:dyDescent="0.3">
      <c r="G1" t="s">
        <v>1582</v>
      </c>
    </row>
    <row r="2" spans="1:7" x14ac:dyDescent="0.3">
      <c r="A2" t="s">
        <v>1299</v>
      </c>
    </row>
    <row r="5" spans="1:7" x14ac:dyDescent="0.3">
      <c r="A5" t="s">
        <v>1300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topLeftCell="A40" workbookViewId="0">
      <selection activeCell="B54" sqref="B54"/>
    </sheetView>
  </sheetViews>
  <sheetFormatPr defaultRowHeight="14.4" x14ac:dyDescent="0.3"/>
  <cols>
    <col min="1" max="1" width="12.88671875" customWidth="1"/>
    <col min="2" max="2" width="20" customWidth="1"/>
    <col min="3" max="3" width="13.5546875" customWidth="1"/>
    <col min="4" max="4" width="10.33203125" customWidth="1"/>
    <col min="5" max="5" width="10.44140625" customWidth="1"/>
    <col min="6" max="6" width="11.88671875" customWidth="1"/>
  </cols>
  <sheetData>
    <row r="1" spans="1:6" ht="15.6" x14ac:dyDescent="0.3">
      <c r="A1" s="79"/>
      <c r="B1" s="79"/>
      <c r="C1" s="80"/>
      <c r="D1" s="80"/>
      <c r="E1" s="81"/>
      <c r="F1" s="82" t="s">
        <v>1567</v>
      </c>
    </row>
    <row r="2" spans="1:6" ht="15.6" x14ac:dyDescent="0.3">
      <c r="A2" s="750"/>
      <c r="B2" s="750"/>
      <c r="C2" s="80"/>
      <c r="D2" s="80"/>
      <c r="E2" s="751"/>
      <c r="F2" s="751"/>
    </row>
    <row r="3" spans="1:6" ht="15.6" x14ac:dyDescent="0.3">
      <c r="A3" s="752" t="s">
        <v>302</v>
      </c>
      <c r="B3" s="752"/>
      <c r="C3" s="752"/>
      <c r="D3" s="752"/>
      <c r="E3" s="752"/>
      <c r="F3" s="752"/>
    </row>
    <row r="4" spans="1:6" ht="15.6" x14ac:dyDescent="0.3">
      <c r="A4" s="752" t="s">
        <v>303</v>
      </c>
      <c r="B4" s="752"/>
      <c r="C4" s="752"/>
      <c r="D4" s="752"/>
      <c r="E4" s="752"/>
      <c r="F4" s="752"/>
    </row>
    <row r="5" spans="1:6" ht="15.6" x14ac:dyDescent="0.3">
      <c r="A5" s="752" t="s">
        <v>304</v>
      </c>
      <c r="B5" s="752"/>
      <c r="C5" s="752"/>
      <c r="D5" s="752"/>
      <c r="E5" s="752"/>
      <c r="F5" s="752"/>
    </row>
    <row r="6" spans="1:6" ht="15.6" x14ac:dyDescent="0.3">
      <c r="A6" s="79"/>
      <c r="B6" s="79"/>
      <c r="C6" s="80"/>
      <c r="D6" s="80"/>
      <c r="E6" s="81"/>
      <c r="F6" s="80"/>
    </row>
    <row r="7" spans="1:6" ht="15.6" x14ac:dyDescent="0.3">
      <c r="A7" s="83" t="s">
        <v>105</v>
      </c>
      <c r="B7" s="83" t="s">
        <v>305</v>
      </c>
      <c r="C7" s="84" t="s">
        <v>306</v>
      </c>
      <c r="D7" s="84" t="s">
        <v>307</v>
      </c>
      <c r="E7" s="85" t="s">
        <v>308</v>
      </c>
      <c r="F7" s="85" t="s">
        <v>309</v>
      </c>
    </row>
    <row r="8" spans="1:6" ht="15.6" x14ac:dyDescent="0.3">
      <c r="A8" s="86">
        <v>1</v>
      </c>
      <c r="B8" s="87" t="s">
        <v>187</v>
      </c>
      <c r="C8" s="88">
        <v>398</v>
      </c>
      <c r="D8" s="89">
        <v>85</v>
      </c>
      <c r="E8" s="90">
        <f t="shared" ref="E8:E44" si="0">C8*D8</f>
        <v>33830</v>
      </c>
      <c r="F8" s="91">
        <f>E8/1000</f>
        <v>33.83</v>
      </c>
    </row>
    <row r="9" spans="1:6" ht="15.6" x14ac:dyDescent="0.3">
      <c r="A9" s="86">
        <v>2</v>
      </c>
      <c r="B9" s="92" t="s">
        <v>188</v>
      </c>
      <c r="C9" s="88">
        <v>227</v>
      </c>
      <c r="D9" s="89">
        <v>85</v>
      </c>
      <c r="E9" s="90">
        <f t="shared" si="0"/>
        <v>19295</v>
      </c>
      <c r="F9" s="91">
        <f t="shared" ref="F9:F44" si="1">E9/1000</f>
        <v>19.295000000000002</v>
      </c>
    </row>
    <row r="10" spans="1:6" ht="15.6" x14ac:dyDescent="0.3">
      <c r="A10" s="86">
        <v>3</v>
      </c>
      <c r="B10" s="92" t="s">
        <v>189</v>
      </c>
      <c r="C10" s="88">
        <v>221</v>
      </c>
      <c r="D10" s="89">
        <v>80</v>
      </c>
      <c r="E10" s="90">
        <f t="shared" si="0"/>
        <v>17680</v>
      </c>
      <c r="F10" s="91">
        <f t="shared" si="1"/>
        <v>17.68</v>
      </c>
    </row>
    <row r="11" spans="1:6" ht="15.6" x14ac:dyDescent="0.3">
      <c r="A11" s="86">
        <v>4</v>
      </c>
      <c r="B11" s="93" t="s">
        <v>190</v>
      </c>
      <c r="C11" s="88">
        <v>43</v>
      </c>
      <c r="D11" s="89">
        <v>70</v>
      </c>
      <c r="E11" s="90">
        <f t="shared" si="0"/>
        <v>3010</v>
      </c>
      <c r="F11" s="91">
        <f t="shared" si="1"/>
        <v>3.01</v>
      </c>
    </row>
    <row r="12" spans="1:6" ht="15.6" x14ac:dyDescent="0.3">
      <c r="A12" s="86">
        <v>5</v>
      </c>
      <c r="B12" s="92" t="s">
        <v>192</v>
      </c>
      <c r="C12" s="88">
        <v>159</v>
      </c>
      <c r="D12" s="89">
        <v>70</v>
      </c>
      <c r="E12" s="90">
        <f t="shared" si="0"/>
        <v>11130</v>
      </c>
      <c r="F12" s="91">
        <f t="shared" si="1"/>
        <v>11.13</v>
      </c>
    </row>
    <row r="13" spans="1:6" ht="15.6" x14ac:dyDescent="0.3">
      <c r="A13" s="86">
        <v>6</v>
      </c>
      <c r="B13" s="92" t="s">
        <v>193</v>
      </c>
      <c r="C13" s="88">
        <v>134</v>
      </c>
      <c r="D13" s="89">
        <v>70</v>
      </c>
      <c r="E13" s="90">
        <f t="shared" si="0"/>
        <v>9380</v>
      </c>
      <c r="F13" s="91">
        <f t="shared" si="1"/>
        <v>9.3800000000000008</v>
      </c>
    </row>
    <row r="14" spans="1:6" ht="15.6" x14ac:dyDescent="0.3">
      <c r="A14" s="86">
        <v>7</v>
      </c>
      <c r="B14" s="92" t="s">
        <v>194</v>
      </c>
      <c r="C14" s="88">
        <v>143</v>
      </c>
      <c r="D14" s="89">
        <v>70</v>
      </c>
      <c r="E14" s="90">
        <f t="shared" si="0"/>
        <v>10010</v>
      </c>
      <c r="F14" s="91">
        <f t="shared" si="1"/>
        <v>10.01</v>
      </c>
    </row>
    <row r="15" spans="1:6" ht="15.6" x14ac:dyDescent="0.3">
      <c r="A15" s="86">
        <v>8</v>
      </c>
      <c r="B15" s="92" t="s">
        <v>195</v>
      </c>
      <c r="C15" s="88">
        <v>127</v>
      </c>
      <c r="D15" s="89">
        <v>70</v>
      </c>
      <c r="E15" s="90">
        <f t="shared" si="0"/>
        <v>8890</v>
      </c>
      <c r="F15" s="91">
        <f t="shared" si="1"/>
        <v>8.89</v>
      </c>
    </row>
    <row r="16" spans="1:6" ht="15.6" x14ac:dyDescent="0.3">
      <c r="A16" s="86">
        <v>9</v>
      </c>
      <c r="B16" s="92" t="s">
        <v>310</v>
      </c>
      <c r="C16" s="88">
        <v>221</v>
      </c>
      <c r="D16" s="89">
        <v>70</v>
      </c>
      <c r="E16" s="90">
        <f t="shared" si="0"/>
        <v>15470</v>
      </c>
      <c r="F16" s="91">
        <f t="shared" si="1"/>
        <v>15.47</v>
      </c>
    </row>
    <row r="17" spans="1:6" ht="15.6" x14ac:dyDescent="0.3">
      <c r="A17" s="86">
        <v>10</v>
      </c>
      <c r="B17" s="92" t="s">
        <v>197</v>
      </c>
      <c r="C17" s="88">
        <v>101</v>
      </c>
      <c r="D17" s="89">
        <v>70</v>
      </c>
      <c r="E17" s="90">
        <f t="shared" si="0"/>
        <v>7070</v>
      </c>
      <c r="F17" s="91">
        <f t="shared" si="1"/>
        <v>7.07</v>
      </c>
    </row>
    <row r="18" spans="1:6" ht="15.6" x14ac:dyDescent="0.3">
      <c r="A18" s="86">
        <v>11</v>
      </c>
      <c r="B18" s="92" t="s">
        <v>198</v>
      </c>
      <c r="C18" s="88">
        <v>105</v>
      </c>
      <c r="D18" s="89">
        <v>70</v>
      </c>
      <c r="E18" s="90">
        <f t="shared" si="0"/>
        <v>7350</v>
      </c>
      <c r="F18" s="91">
        <f t="shared" si="1"/>
        <v>7.35</v>
      </c>
    </row>
    <row r="19" spans="1:6" ht="15.6" x14ac:dyDescent="0.3">
      <c r="A19" s="86">
        <v>12</v>
      </c>
      <c r="B19" s="93" t="s">
        <v>311</v>
      </c>
      <c r="C19" s="88">
        <v>83</v>
      </c>
      <c r="D19" s="89">
        <v>70</v>
      </c>
      <c r="E19" s="90">
        <f t="shared" si="0"/>
        <v>5810</v>
      </c>
      <c r="F19" s="91">
        <f t="shared" si="1"/>
        <v>5.81</v>
      </c>
    </row>
    <row r="20" spans="1:6" ht="15.6" x14ac:dyDescent="0.3">
      <c r="A20" s="86">
        <v>13</v>
      </c>
      <c r="B20" s="87" t="s">
        <v>200</v>
      </c>
      <c r="C20" s="94">
        <v>386</v>
      </c>
      <c r="D20" s="89">
        <v>90</v>
      </c>
      <c r="E20" s="90">
        <f t="shared" si="0"/>
        <v>34740</v>
      </c>
      <c r="F20" s="91">
        <f t="shared" si="1"/>
        <v>34.74</v>
      </c>
    </row>
    <row r="21" spans="1:6" ht="15.6" x14ac:dyDescent="0.3">
      <c r="A21" s="86">
        <v>14</v>
      </c>
      <c r="B21" s="92" t="s">
        <v>201</v>
      </c>
      <c r="C21" s="88">
        <v>181</v>
      </c>
      <c r="D21" s="89">
        <v>70</v>
      </c>
      <c r="E21" s="90">
        <f t="shared" si="0"/>
        <v>12670</v>
      </c>
      <c r="F21" s="91">
        <f t="shared" si="1"/>
        <v>12.67</v>
      </c>
    </row>
    <row r="22" spans="1:6" ht="15.6" x14ac:dyDescent="0.3">
      <c r="A22" s="86">
        <v>15</v>
      </c>
      <c r="B22" s="92" t="s">
        <v>202</v>
      </c>
      <c r="C22" s="88">
        <v>61</v>
      </c>
      <c r="D22" s="89">
        <v>70</v>
      </c>
      <c r="E22" s="90">
        <f t="shared" si="0"/>
        <v>4270</v>
      </c>
      <c r="F22" s="91">
        <f t="shared" si="1"/>
        <v>4.2699999999999996</v>
      </c>
    </row>
    <row r="23" spans="1:6" ht="15.6" x14ac:dyDescent="0.3">
      <c r="A23" s="86">
        <v>16</v>
      </c>
      <c r="B23" s="87" t="s">
        <v>204</v>
      </c>
      <c r="C23" s="94">
        <v>430</v>
      </c>
      <c r="D23" s="89">
        <v>85</v>
      </c>
      <c r="E23" s="90">
        <f t="shared" si="0"/>
        <v>36550</v>
      </c>
      <c r="F23" s="91">
        <f t="shared" si="1"/>
        <v>36.549999999999997</v>
      </c>
    </row>
    <row r="24" spans="1:6" ht="15.6" x14ac:dyDescent="0.3">
      <c r="A24" s="86">
        <v>17</v>
      </c>
      <c r="B24" s="92" t="s">
        <v>312</v>
      </c>
      <c r="C24" s="88">
        <v>183</v>
      </c>
      <c r="D24" s="89">
        <v>70</v>
      </c>
      <c r="E24" s="90">
        <f t="shared" si="0"/>
        <v>12810</v>
      </c>
      <c r="F24" s="91">
        <f t="shared" si="1"/>
        <v>12.81</v>
      </c>
    </row>
    <row r="25" spans="1:6" ht="15.6" x14ac:dyDescent="0.3">
      <c r="A25" s="86">
        <v>18</v>
      </c>
      <c r="B25" s="93" t="s">
        <v>205</v>
      </c>
      <c r="C25" s="88">
        <v>329</v>
      </c>
      <c r="D25" s="89">
        <v>70</v>
      </c>
      <c r="E25" s="90">
        <f t="shared" si="0"/>
        <v>23030</v>
      </c>
      <c r="F25" s="91">
        <f t="shared" si="1"/>
        <v>23.03</v>
      </c>
    </row>
    <row r="26" spans="1:6" ht="15.6" x14ac:dyDescent="0.3">
      <c r="A26" s="86">
        <v>19</v>
      </c>
      <c r="B26" s="92" t="s">
        <v>313</v>
      </c>
      <c r="C26" s="88">
        <v>164</v>
      </c>
      <c r="D26" s="89">
        <v>70</v>
      </c>
      <c r="E26" s="90">
        <f t="shared" si="0"/>
        <v>11480</v>
      </c>
      <c r="F26" s="91">
        <f t="shared" si="1"/>
        <v>11.48</v>
      </c>
    </row>
    <row r="27" spans="1:6" ht="15.6" x14ac:dyDescent="0.3">
      <c r="A27" s="86">
        <v>20</v>
      </c>
      <c r="B27" s="92" t="s">
        <v>207</v>
      </c>
      <c r="C27" s="88">
        <v>146</v>
      </c>
      <c r="D27" s="89">
        <v>70</v>
      </c>
      <c r="E27" s="90">
        <f t="shared" si="0"/>
        <v>10220</v>
      </c>
      <c r="F27" s="91">
        <f t="shared" si="1"/>
        <v>10.220000000000001</v>
      </c>
    </row>
    <row r="28" spans="1:6" ht="15.6" x14ac:dyDescent="0.3">
      <c r="A28" s="86">
        <v>21</v>
      </c>
      <c r="B28" s="92" t="s">
        <v>314</v>
      </c>
      <c r="C28" s="88">
        <v>114</v>
      </c>
      <c r="D28" s="89">
        <v>70</v>
      </c>
      <c r="E28" s="90">
        <f t="shared" si="0"/>
        <v>7980</v>
      </c>
      <c r="F28" s="91">
        <f t="shared" si="1"/>
        <v>7.98</v>
      </c>
    </row>
    <row r="29" spans="1:6" ht="15.6" x14ac:dyDescent="0.3">
      <c r="A29" s="86">
        <v>22</v>
      </c>
      <c r="B29" s="92" t="s">
        <v>210</v>
      </c>
      <c r="C29" s="88">
        <v>324</v>
      </c>
      <c r="D29" s="89">
        <v>85</v>
      </c>
      <c r="E29" s="90">
        <f t="shared" si="0"/>
        <v>27540</v>
      </c>
      <c r="F29" s="91">
        <f t="shared" si="1"/>
        <v>27.54</v>
      </c>
    </row>
    <row r="30" spans="1:6" ht="15.6" x14ac:dyDescent="0.3">
      <c r="A30" s="86">
        <v>23</v>
      </c>
      <c r="B30" s="92" t="s">
        <v>209</v>
      </c>
      <c r="C30" s="88">
        <v>170</v>
      </c>
      <c r="D30" s="89">
        <v>70</v>
      </c>
      <c r="E30" s="90">
        <f t="shared" si="0"/>
        <v>11900</v>
      </c>
      <c r="F30" s="91">
        <f t="shared" si="1"/>
        <v>11.9</v>
      </c>
    </row>
    <row r="31" spans="1:6" ht="15.6" x14ac:dyDescent="0.3">
      <c r="A31" s="86">
        <v>24</v>
      </c>
      <c r="B31" s="92" t="s">
        <v>212</v>
      </c>
      <c r="C31" s="88">
        <v>232</v>
      </c>
      <c r="D31" s="89">
        <v>70</v>
      </c>
      <c r="E31" s="90">
        <f t="shared" si="0"/>
        <v>16240</v>
      </c>
      <c r="F31" s="91">
        <f t="shared" si="1"/>
        <v>16.239999999999998</v>
      </c>
    </row>
    <row r="32" spans="1:6" ht="15.6" x14ac:dyDescent="0.3">
      <c r="A32" s="86">
        <v>25</v>
      </c>
      <c r="B32" s="92" t="s">
        <v>211</v>
      </c>
      <c r="C32" s="88">
        <v>217</v>
      </c>
      <c r="D32" s="89">
        <v>70</v>
      </c>
      <c r="E32" s="90">
        <f t="shared" si="0"/>
        <v>15190</v>
      </c>
      <c r="F32" s="91">
        <f t="shared" si="1"/>
        <v>15.19</v>
      </c>
    </row>
    <row r="33" spans="1:6" ht="15.6" x14ac:dyDescent="0.3">
      <c r="A33" s="86">
        <v>26</v>
      </c>
      <c r="B33" s="92" t="s">
        <v>214</v>
      </c>
      <c r="C33" s="88">
        <v>237</v>
      </c>
      <c r="D33" s="89">
        <v>70</v>
      </c>
      <c r="E33" s="90">
        <f t="shared" si="0"/>
        <v>16590</v>
      </c>
      <c r="F33" s="91">
        <f t="shared" si="1"/>
        <v>16.59</v>
      </c>
    </row>
    <row r="34" spans="1:6" ht="15.6" x14ac:dyDescent="0.3">
      <c r="A34" s="86">
        <v>27</v>
      </c>
      <c r="B34" s="93" t="s">
        <v>213</v>
      </c>
      <c r="C34" s="88">
        <v>103</v>
      </c>
      <c r="D34" s="89">
        <v>70</v>
      </c>
      <c r="E34" s="90">
        <f t="shared" si="0"/>
        <v>7210</v>
      </c>
      <c r="F34" s="91">
        <f t="shared" si="1"/>
        <v>7.21</v>
      </c>
    </row>
    <row r="35" spans="1:6" ht="15.6" x14ac:dyDescent="0.3">
      <c r="A35" s="86">
        <v>28</v>
      </c>
      <c r="B35" s="92" t="s">
        <v>215</v>
      </c>
      <c r="C35" s="88">
        <v>91</v>
      </c>
      <c r="D35" s="89">
        <v>70</v>
      </c>
      <c r="E35" s="90">
        <f t="shared" si="0"/>
        <v>6370</v>
      </c>
      <c r="F35" s="91">
        <f t="shared" si="1"/>
        <v>6.37</v>
      </c>
    </row>
    <row r="36" spans="1:6" ht="15.6" x14ac:dyDescent="0.3">
      <c r="A36" s="86">
        <v>29</v>
      </c>
      <c r="B36" s="92" t="s">
        <v>216</v>
      </c>
      <c r="C36" s="94">
        <v>945</v>
      </c>
      <c r="D36" s="89">
        <v>70</v>
      </c>
      <c r="E36" s="90">
        <f t="shared" si="0"/>
        <v>66150</v>
      </c>
      <c r="F36" s="91">
        <f t="shared" si="1"/>
        <v>66.150000000000006</v>
      </c>
    </row>
    <row r="37" spans="1:6" ht="15.6" x14ac:dyDescent="0.3">
      <c r="A37" s="86">
        <v>30</v>
      </c>
      <c r="B37" s="92" t="s">
        <v>217</v>
      </c>
      <c r="C37" s="94">
        <v>206</v>
      </c>
      <c r="D37" s="89">
        <v>70</v>
      </c>
      <c r="E37" s="90">
        <f t="shared" si="0"/>
        <v>14420</v>
      </c>
      <c r="F37" s="91">
        <f t="shared" si="1"/>
        <v>14.42</v>
      </c>
    </row>
    <row r="38" spans="1:6" ht="15.6" x14ac:dyDescent="0.3">
      <c r="A38" s="86">
        <v>31</v>
      </c>
      <c r="B38" s="92" t="s">
        <v>218</v>
      </c>
      <c r="C38" s="94">
        <v>410</v>
      </c>
      <c r="D38" s="89">
        <v>70</v>
      </c>
      <c r="E38" s="90">
        <f t="shared" si="0"/>
        <v>28700</v>
      </c>
      <c r="F38" s="91">
        <f t="shared" si="1"/>
        <v>28.7</v>
      </c>
    </row>
    <row r="39" spans="1:6" ht="15.6" x14ac:dyDescent="0.3">
      <c r="A39" s="86">
        <v>32</v>
      </c>
      <c r="B39" s="92" t="s">
        <v>219</v>
      </c>
      <c r="C39" s="88">
        <v>254</v>
      </c>
      <c r="D39" s="89">
        <v>80</v>
      </c>
      <c r="E39" s="90">
        <f t="shared" si="0"/>
        <v>20320</v>
      </c>
      <c r="F39" s="91">
        <f t="shared" si="1"/>
        <v>20.32</v>
      </c>
    </row>
    <row r="40" spans="1:6" ht="15.6" x14ac:dyDescent="0.3">
      <c r="A40" s="86">
        <v>33</v>
      </c>
      <c r="B40" s="92" t="s">
        <v>315</v>
      </c>
      <c r="C40" s="88">
        <v>171</v>
      </c>
      <c r="D40" s="89">
        <v>70</v>
      </c>
      <c r="E40" s="90">
        <f t="shared" si="0"/>
        <v>11970</v>
      </c>
      <c r="F40" s="91">
        <f t="shared" si="1"/>
        <v>11.97</v>
      </c>
    </row>
    <row r="41" spans="1:6" ht="15.6" x14ac:dyDescent="0.3">
      <c r="A41" s="86">
        <v>34</v>
      </c>
      <c r="B41" s="92" t="s">
        <v>222</v>
      </c>
      <c r="C41" s="88">
        <v>81</v>
      </c>
      <c r="D41" s="89">
        <v>70</v>
      </c>
      <c r="E41" s="90">
        <f t="shared" si="0"/>
        <v>5670</v>
      </c>
      <c r="F41" s="91">
        <f t="shared" si="1"/>
        <v>5.67</v>
      </c>
    </row>
    <row r="42" spans="1:6" ht="15.6" x14ac:dyDescent="0.3">
      <c r="A42" s="86">
        <v>35</v>
      </c>
      <c r="B42" s="93" t="s">
        <v>221</v>
      </c>
      <c r="C42" s="88">
        <v>217</v>
      </c>
      <c r="D42" s="89">
        <v>70</v>
      </c>
      <c r="E42" s="90">
        <f t="shared" si="0"/>
        <v>15190</v>
      </c>
      <c r="F42" s="91">
        <f t="shared" si="1"/>
        <v>15.19</v>
      </c>
    </row>
    <row r="43" spans="1:6" ht="15.6" x14ac:dyDescent="0.3">
      <c r="A43" s="86">
        <v>36</v>
      </c>
      <c r="B43" s="92" t="s">
        <v>223</v>
      </c>
      <c r="C43" s="88">
        <v>73</v>
      </c>
      <c r="D43" s="89">
        <v>70</v>
      </c>
      <c r="E43" s="90">
        <f t="shared" si="0"/>
        <v>5110</v>
      </c>
      <c r="F43" s="91">
        <f t="shared" si="1"/>
        <v>5.1100000000000003</v>
      </c>
    </row>
    <row r="44" spans="1:6" ht="15.6" x14ac:dyDescent="0.3">
      <c r="A44" s="86">
        <v>37</v>
      </c>
      <c r="B44" s="95" t="s">
        <v>191</v>
      </c>
      <c r="C44" s="88">
        <v>7718</v>
      </c>
      <c r="D44" s="89">
        <v>95</v>
      </c>
      <c r="E44" s="90">
        <f t="shared" si="0"/>
        <v>733210</v>
      </c>
      <c r="F44" s="91">
        <f t="shared" si="1"/>
        <v>733.21</v>
      </c>
    </row>
    <row r="45" spans="1:6" ht="15.6" x14ac:dyDescent="0.3">
      <c r="A45" s="96"/>
      <c r="B45" s="97"/>
      <c r="C45" s="89"/>
      <c r="D45" s="89"/>
      <c r="E45" s="90"/>
      <c r="F45" s="98"/>
    </row>
    <row r="46" spans="1:6" ht="15.6" x14ac:dyDescent="0.3">
      <c r="A46" s="747" t="s">
        <v>316</v>
      </c>
      <c r="B46" s="748"/>
      <c r="C46" s="99">
        <f>SUM(C8:C45)</f>
        <v>15405</v>
      </c>
      <c r="D46" s="100"/>
      <c r="E46" s="90"/>
      <c r="F46" s="101">
        <f>SUM(F8:F45)</f>
        <v>1304.4550000000002</v>
      </c>
    </row>
    <row r="47" spans="1:6" ht="15.6" x14ac:dyDescent="0.3">
      <c r="A47" s="102"/>
      <c r="B47" s="102"/>
      <c r="C47" s="103"/>
      <c r="D47" s="104"/>
      <c r="E47" s="105"/>
      <c r="F47" s="106"/>
    </row>
    <row r="48" spans="1:6" ht="15.6" x14ac:dyDescent="0.3">
      <c r="A48" s="107"/>
      <c r="B48" s="33"/>
      <c r="C48" s="108"/>
      <c r="D48" s="108"/>
      <c r="E48" s="109"/>
      <c r="F48" s="109"/>
    </row>
    <row r="49" spans="1:6" ht="15.6" x14ac:dyDescent="0.3">
      <c r="A49" s="47" t="s">
        <v>1586</v>
      </c>
      <c r="B49" s="33"/>
      <c r="C49" s="108"/>
      <c r="D49" s="108"/>
      <c r="E49" s="109"/>
      <c r="F49" s="108"/>
    </row>
    <row r="50" spans="1:6" s="709" customFormat="1" ht="15.6" x14ac:dyDescent="0.3">
      <c r="A50" s="47" t="s">
        <v>1587</v>
      </c>
      <c r="B50" s="33"/>
      <c r="C50" s="108"/>
      <c r="D50" s="108"/>
      <c r="E50" s="109"/>
      <c r="F50" s="108"/>
    </row>
    <row r="51" spans="1:6" s="709" customFormat="1" ht="15.6" x14ac:dyDescent="0.3">
      <c r="A51" s="47" t="s">
        <v>1588</v>
      </c>
      <c r="B51" s="33"/>
      <c r="C51" s="108"/>
      <c r="D51" s="108"/>
      <c r="E51" s="109"/>
      <c r="F51" s="108"/>
    </row>
    <row r="52" spans="1:6" s="709" customFormat="1" ht="15.6" x14ac:dyDescent="0.3">
      <c r="A52" s="47"/>
      <c r="B52" s="33"/>
      <c r="C52" s="108"/>
      <c r="D52" s="108"/>
      <c r="E52" s="109"/>
      <c r="F52" s="108"/>
    </row>
    <row r="53" spans="1:6" s="709" customFormat="1" ht="15.6" x14ac:dyDescent="0.3">
      <c r="A53" s="47"/>
      <c r="B53" s="33"/>
      <c r="C53" s="108"/>
      <c r="D53" s="108"/>
      <c r="E53" s="109"/>
      <c r="F53" s="108"/>
    </row>
    <row r="54" spans="1:6" ht="15.6" x14ac:dyDescent="0.3">
      <c r="A54" s="107"/>
      <c r="B54" s="33"/>
      <c r="C54" s="108"/>
      <c r="D54" s="108"/>
      <c r="E54" s="109"/>
      <c r="F54" s="108"/>
    </row>
    <row r="55" spans="1:6" ht="15.6" x14ac:dyDescent="0.3">
      <c r="A55" s="107"/>
      <c r="B55" s="33"/>
      <c r="C55" s="108"/>
      <c r="D55" s="108"/>
      <c r="E55" s="109"/>
      <c r="F55" s="108"/>
    </row>
    <row r="56" spans="1:6" s="709" customFormat="1" ht="15.6" x14ac:dyDescent="0.3">
      <c r="A56" s="47"/>
      <c r="B56" s="33"/>
      <c r="C56" s="108"/>
      <c r="D56" s="108"/>
      <c r="E56" s="109"/>
      <c r="F56" s="108"/>
    </row>
    <row r="57" spans="1:6" s="709" customFormat="1" ht="15.6" x14ac:dyDescent="0.3">
      <c r="A57" s="47"/>
      <c r="B57" s="33"/>
      <c r="C57" s="108"/>
      <c r="D57" s="108"/>
      <c r="E57" s="109"/>
      <c r="F57" s="108"/>
    </row>
    <row r="58" spans="1:6" ht="15.6" x14ac:dyDescent="0.3">
      <c r="A58" s="31"/>
      <c r="B58" s="33"/>
      <c r="C58" s="108"/>
      <c r="D58" s="108"/>
      <c r="E58" s="109"/>
      <c r="F58" s="108"/>
    </row>
    <row r="59" spans="1:6" ht="15.6" x14ac:dyDescent="0.3">
      <c r="A59" s="110"/>
      <c r="B59" s="75"/>
      <c r="C59" s="111"/>
      <c r="D59" s="111"/>
      <c r="E59" s="112"/>
      <c r="F59" s="111"/>
    </row>
    <row r="60" spans="1:6" s="709" customFormat="1" ht="15.6" x14ac:dyDescent="0.3">
      <c r="A60" s="298"/>
      <c r="B60" s="285"/>
      <c r="C60" s="711"/>
      <c r="D60" s="711"/>
      <c r="E60" s="712"/>
      <c r="F60" s="711"/>
    </row>
    <row r="61" spans="1:6" ht="15.6" x14ac:dyDescent="0.3">
      <c r="A61" s="47"/>
      <c r="B61" s="36"/>
      <c r="C61" s="113"/>
      <c r="D61" s="113"/>
      <c r="E61" s="114"/>
      <c r="F61" s="114"/>
    </row>
    <row r="62" spans="1:6" s="709" customFormat="1" ht="15.6" x14ac:dyDescent="0.3">
      <c r="A62" s="78"/>
      <c r="B62" s="78"/>
      <c r="C62" s="115"/>
      <c r="D62" s="115"/>
      <c r="E62" s="116"/>
      <c r="F62" s="115"/>
    </row>
    <row r="63" spans="1:6" s="709" customFormat="1" ht="15.6" x14ac:dyDescent="0.3">
      <c r="A63" s="79"/>
      <c r="B63" s="79"/>
      <c r="C63" s="80"/>
      <c r="D63" s="80"/>
      <c r="E63" s="81"/>
      <c r="F63" s="80"/>
    </row>
    <row r="64" spans="1:6" s="709" customFormat="1" ht="15.6" x14ac:dyDescent="0.3">
      <c r="A64" s="710"/>
      <c r="B64" s="79"/>
      <c r="C64" s="80"/>
      <c r="D64" s="749"/>
      <c r="E64" s="749"/>
      <c r="F64" s="749"/>
    </row>
  </sheetData>
  <mergeCells count="7">
    <mergeCell ref="A46:B46"/>
    <mergeCell ref="D64:F64"/>
    <mergeCell ref="A2:B2"/>
    <mergeCell ref="E2:F2"/>
    <mergeCell ref="A3:F3"/>
    <mergeCell ref="A4:F4"/>
    <mergeCell ref="A5:F5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4"/>
  <sheetViews>
    <sheetView topLeftCell="A175" workbookViewId="0">
      <selection activeCell="J65" sqref="J65"/>
    </sheetView>
  </sheetViews>
  <sheetFormatPr defaultRowHeight="14.4" x14ac:dyDescent="0.3"/>
  <cols>
    <col min="2" max="2" width="45.44140625" customWidth="1"/>
    <col min="3" max="3" width="13.88671875" customWidth="1"/>
    <col min="4" max="4" width="16" customWidth="1"/>
    <col min="5" max="5" width="13.88671875" customWidth="1"/>
    <col min="6" max="6" width="16.44140625" customWidth="1"/>
    <col min="7" max="7" width="13" customWidth="1"/>
    <col min="8" max="8" width="13.6640625" customWidth="1"/>
    <col min="9" max="9" width="18.109375" customWidth="1"/>
    <col min="10" max="10" width="17.88671875" customWidth="1"/>
    <col min="11" max="11" width="13" customWidth="1"/>
    <col min="12" max="12" width="14.33203125" customWidth="1"/>
  </cols>
  <sheetData>
    <row r="1" spans="1:12" x14ac:dyDescent="0.3">
      <c r="A1" s="127"/>
      <c r="B1" s="128"/>
      <c r="C1" s="127"/>
      <c r="D1" s="127"/>
      <c r="E1" s="127"/>
      <c r="F1" s="127"/>
      <c r="G1" s="127"/>
      <c r="H1" s="127"/>
      <c r="I1" s="127"/>
      <c r="J1" s="129" t="s">
        <v>752</v>
      </c>
      <c r="K1" s="127"/>
      <c r="L1" s="130"/>
    </row>
    <row r="2" spans="1:12" x14ac:dyDescent="0.3">
      <c r="A2" s="127"/>
      <c r="B2" s="128"/>
      <c r="C2" s="127"/>
      <c r="D2" s="127"/>
      <c r="E2" s="127"/>
      <c r="F2" s="127"/>
      <c r="G2" s="127"/>
      <c r="H2" s="127"/>
      <c r="I2" s="127"/>
      <c r="J2" s="129"/>
      <c r="K2" s="127"/>
      <c r="L2" s="130"/>
    </row>
    <row r="3" spans="1:12" x14ac:dyDescent="0.3">
      <c r="A3" s="131" t="s">
        <v>753</v>
      </c>
      <c r="B3" s="132"/>
      <c r="C3" s="131"/>
      <c r="D3" s="131"/>
      <c r="E3" s="131"/>
      <c r="F3" s="131"/>
      <c r="G3" s="131"/>
      <c r="H3" s="131"/>
      <c r="I3" s="131"/>
      <c r="J3" s="131"/>
      <c r="K3" s="127"/>
      <c r="L3" s="130"/>
    </row>
    <row r="4" spans="1:12" x14ac:dyDescent="0.3">
      <c r="A4" s="131" t="s">
        <v>754</v>
      </c>
      <c r="B4" s="132"/>
      <c r="C4" s="131"/>
      <c r="D4" s="131"/>
      <c r="E4" s="131"/>
      <c r="F4" s="131"/>
      <c r="G4" s="131"/>
      <c r="H4" s="131"/>
      <c r="I4" s="131"/>
      <c r="J4" s="131"/>
      <c r="K4" s="127"/>
      <c r="L4" s="130"/>
    </row>
    <row r="5" spans="1:12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4"/>
      <c r="K5" s="135"/>
      <c r="L5" s="135"/>
    </row>
    <row r="6" spans="1:12" x14ac:dyDescent="0.3">
      <c r="A6" s="127" t="s">
        <v>755</v>
      </c>
      <c r="B6" s="136"/>
      <c r="C6" s="136"/>
      <c r="D6" s="136"/>
      <c r="E6" s="136"/>
      <c r="F6" s="136"/>
      <c r="G6" s="136"/>
      <c r="H6" s="136"/>
      <c r="I6" s="136"/>
      <c r="J6" s="137"/>
      <c r="K6" s="135"/>
      <c r="L6" s="135"/>
    </row>
    <row r="7" spans="1:12" x14ac:dyDescent="0.3">
      <c r="A7" s="127"/>
      <c r="B7" s="136"/>
      <c r="C7" s="136"/>
      <c r="D7" s="136"/>
      <c r="E7" s="136"/>
      <c r="F7" s="136"/>
      <c r="G7" s="136"/>
      <c r="H7" s="136"/>
      <c r="I7" s="136"/>
      <c r="J7" s="137"/>
      <c r="K7" s="135"/>
      <c r="L7" s="135"/>
    </row>
    <row r="8" spans="1:12" x14ac:dyDescent="0.3">
      <c r="A8" s="138" t="s">
        <v>756</v>
      </c>
      <c r="B8" s="139" t="s">
        <v>757</v>
      </c>
      <c r="C8" s="139" t="s">
        <v>758</v>
      </c>
      <c r="D8" s="139" t="s">
        <v>759</v>
      </c>
      <c r="E8" s="139" t="s">
        <v>760</v>
      </c>
      <c r="F8" s="139" t="s">
        <v>761</v>
      </c>
      <c r="G8" s="139" t="s">
        <v>762</v>
      </c>
      <c r="H8" s="139" t="s">
        <v>763</v>
      </c>
      <c r="I8" s="139" t="s">
        <v>764</v>
      </c>
      <c r="J8" s="139" t="s">
        <v>765</v>
      </c>
      <c r="K8" s="135"/>
      <c r="L8" s="135"/>
    </row>
    <row r="9" spans="1:12" ht="24.6" x14ac:dyDescent="0.3">
      <c r="A9" s="140">
        <v>1</v>
      </c>
      <c r="B9" s="141" t="s">
        <v>766</v>
      </c>
      <c r="C9" s="141">
        <v>0</v>
      </c>
      <c r="D9" s="141">
        <v>0</v>
      </c>
      <c r="E9" s="141">
        <v>57856820</v>
      </c>
      <c r="F9" s="141">
        <v>0</v>
      </c>
      <c r="G9" s="141">
        <v>0</v>
      </c>
      <c r="H9" s="141">
        <v>29981</v>
      </c>
      <c r="I9" s="141">
        <v>0</v>
      </c>
      <c r="J9" s="142">
        <f>SUM(C9:I9)</f>
        <v>57886801</v>
      </c>
      <c r="K9" s="135"/>
      <c r="L9" s="135"/>
    </row>
    <row r="10" spans="1:12" x14ac:dyDescent="0.3">
      <c r="A10" s="143">
        <v>2</v>
      </c>
      <c r="B10" s="144" t="s">
        <v>767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2">
        <f t="shared" ref="J10:J48" si="0">SUM(C10:I10)</f>
        <v>0</v>
      </c>
      <c r="K10" s="135"/>
      <c r="L10" s="135"/>
    </row>
    <row r="11" spans="1:12" x14ac:dyDescent="0.3">
      <c r="A11" s="140">
        <v>3</v>
      </c>
      <c r="B11" s="144" t="s">
        <v>768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2">
        <f t="shared" si="0"/>
        <v>0</v>
      </c>
      <c r="K11" s="135"/>
      <c r="L11" s="135"/>
    </row>
    <row r="12" spans="1:12" x14ac:dyDescent="0.3">
      <c r="A12" s="143">
        <v>4</v>
      </c>
      <c r="B12" s="144" t="s">
        <v>769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2">
        <f t="shared" si="0"/>
        <v>0</v>
      </c>
      <c r="K12" s="135"/>
      <c r="L12" s="135"/>
    </row>
    <row r="13" spans="1:12" x14ac:dyDescent="0.3">
      <c r="A13" s="140">
        <v>5</v>
      </c>
      <c r="B13" s="144" t="s">
        <v>770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2">
        <f t="shared" si="0"/>
        <v>0</v>
      </c>
      <c r="K13" s="135"/>
      <c r="L13" s="135"/>
    </row>
    <row r="14" spans="1:12" x14ac:dyDescent="0.3">
      <c r="A14" s="143">
        <v>6</v>
      </c>
      <c r="B14" s="144" t="s">
        <v>771</v>
      </c>
      <c r="C14" s="145">
        <v>0</v>
      </c>
      <c r="D14" s="145">
        <v>19410</v>
      </c>
      <c r="E14" s="145">
        <v>0</v>
      </c>
      <c r="F14" s="145">
        <v>7754159</v>
      </c>
      <c r="G14" s="145">
        <v>14009714</v>
      </c>
      <c r="H14" s="145">
        <v>0</v>
      </c>
      <c r="I14" s="145">
        <v>0</v>
      </c>
      <c r="J14" s="142">
        <f t="shared" si="0"/>
        <v>21783283</v>
      </c>
      <c r="K14" s="135"/>
      <c r="L14" s="135"/>
    </row>
    <row r="15" spans="1:12" x14ac:dyDescent="0.3">
      <c r="A15" s="140">
        <v>7</v>
      </c>
      <c r="B15" s="144" t="s">
        <v>772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2">
        <f t="shared" si="0"/>
        <v>0</v>
      </c>
      <c r="K15" s="135"/>
      <c r="L15" s="135"/>
    </row>
    <row r="16" spans="1:12" ht="24.6" x14ac:dyDescent="0.3">
      <c r="A16" s="143">
        <v>8</v>
      </c>
      <c r="B16" s="144" t="s">
        <v>773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6342076</v>
      </c>
      <c r="I16" s="145">
        <v>0</v>
      </c>
      <c r="J16" s="142">
        <f t="shared" si="0"/>
        <v>6342076</v>
      </c>
      <c r="K16" s="135"/>
      <c r="L16" s="135"/>
    </row>
    <row r="17" spans="1:12" x14ac:dyDescent="0.3">
      <c r="A17" s="140">
        <v>9</v>
      </c>
      <c r="B17" s="144" t="s">
        <v>774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2">
        <f t="shared" si="0"/>
        <v>0</v>
      </c>
      <c r="K17" s="135"/>
      <c r="L17" s="135"/>
    </row>
    <row r="18" spans="1:12" x14ac:dyDescent="0.3">
      <c r="A18" s="143">
        <v>10</v>
      </c>
      <c r="B18" s="144" t="s">
        <v>775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2">
        <f t="shared" si="0"/>
        <v>0</v>
      </c>
      <c r="K18" s="135"/>
      <c r="L18" s="135"/>
    </row>
    <row r="19" spans="1:12" x14ac:dyDescent="0.3">
      <c r="A19" s="140">
        <v>11</v>
      </c>
      <c r="B19" s="144" t="s">
        <v>776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2">
        <f t="shared" si="0"/>
        <v>0</v>
      </c>
      <c r="K19" s="135"/>
      <c r="L19" s="135"/>
    </row>
    <row r="20" spans="1:12" x14ac:dyDescent="0.3">
      <c r="A20" s="143">
        <v>12</v>
      </c>
      <c r="B20" s="144" t="s">
        <v>777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2">
        <f t="shared" si="0"/>
        <v>0</v>
      </c>
      <c r="K20" s="135"/>
      <c r="L20" s="135"/>
    </row>
    <row r="21" spans="1:12" x14ac:dyDescent="0.3">
      <c r="A21" s="140">
        <v>13</v>
      </c>
      <c r="B21" s="144" t="s">
        <v>778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2">
        <f t="shared" si="0"/>
        <v>0</v>
      </c>
      <c r="K21" s="135"/>
      <c r="L21" s="135"/>
    </row>
    <row r="22" spans="1:12" x14ac:dyDescent="0.3">
      <c r="A22" s="143">
        <v>14</v>
      </c>
      <c r="B22" s="144" t="s">
        <v>779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2">
        <f t="shared" si="0"/>
        <v>0</v>
      </c>
      <c r="K22" s="135"/>
      <c r="L22" s="135"/>
    </row>
    <row r="23" spans="1:12" x14ac:dyDescent="0.3">
      <c r="A23" s="140">
        <v>15</v>
      </c>
      <c r="B23" s="146" t="s">
        <v>780</v>
      </c>
      <c r="C23" s="146">
        <v>3814175</v>
      </c>
      <c r="D23" s="146">
        <v>1063296</v>
      </c>
      <c r="E23" s="146">
        <v>502887</v>
      </c>
      <c r="F23" s="146">
        <v>334033</v>
      </c>
      <c r="G23" s="146">
        <v>3904860</v>
      </c>
      <c r="H23" s="146">
        <v>17601</v>
      </c>
      <c r="I23" s="146">
        <v>403022</v>
      </c>
      <c r="J23" s="142">
        <f t="shared" si="0"/>
        <v>10039874</v>
      </c>
      <c r="K23" s="135"/>
      <c r="L23" s="135"/>
    </row>
    <row r="24" spans="1:12" x14ac:dyDescent="0.3">
      <c r="A24" s="143">
        <v>16</v>
      </c>
      <c r="B24" s="146" t="s">
        <v>187</v>
      </c>
      <c r="C24" s="146">
        <v>34056</v>
      </c>
      <c r="D24" s="146">
        <v>110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2">
        <f t="shared" si="0"/>
        <v>34166</v>
      </c>
      <c r="K24" s="135"/>
      <c r="L24" s="135"/>
    </row>
    <row r="25" spans="1:12" x14ac:dyDescent="0.3">
      <c r="A25" s="140">
        <v>17</v>
      </c>
      <c r="B25" s="146" t="s">
        <v>188</v>
      </c>
      <c r="C25" s="146">
        <v>38225</v>
      </c>
      <c r="D25" s="146">
        <v>1320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2">
        <f t="shared" si="0"/>
        <v>39545</v>
      </c>
      <c r="K25" s="135"/>
      <c r="L25" s="135"/>
    </row>
    <row r="26" spans="1:12" x14ac:dyDescent="0.3">
      <c r="A26" s="143">
        <v>18</v>
      </c>
      <c r="B26" s="146" t="s">
        <v>189</v>
      </c>
      <c r="C26" s="146">
        <v>9118</v>
      </c>
      <c r="D26" s="146">
        <v>110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2">
        <f t="shared" si="0"/>
        <v>9228</v>
      </c>
      <c r="K26" s="135"/>
      <c r="L26" s="135"/>
    </row>
    <row r="27" spans="1:12" x14ac:dyDescent="0.3">
      <c r="A27" s="140">
        <v>19</v>
      </c>
      <c r="B27" s="146" t="s">
        <v>190</v>
      </c>
      <c r="C27" s="146">
        <v>25015</v>
      </c>
      <c r="D27" s="146">
        <v>150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2">
        <f t="shared" si="0"/>
        <v>25165</v>
      </c>
      <c r="K27" s="135"/>
      <c r="L27" s="135"/>
    </row>
    <row r="28" spans="1:12" x14ac:dyDescent="0.3">
      <c r="A28" s="143">
        <v>20</v>
      </c>
      <c r="B28" s="146" t="s">
        <v>192</v>
      </c>
      <c r="C28" s="146">
        <v>0</v>
      </c>
      <c r="D28" s="146">
        <v>250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2">
        <f t="shared" si="0"/>
        <v>250</v>
      </c>
      <c r="K28" s="135"/>
      <c r="L28" s="135"/>
    </row>
    <row r="29" spans="1:12" x14ac:dyDescent="0.3">
      <c r="A29" s="140">
        <v>21</v>
      </c>
      <c r="B29" s="146" t="s">
        <v>781</v>
      </c>
      <c r="C29" s="146">
        <v>0</v>
      </c>
      <c r="D29" s="146">
        <v>150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2">
        <f t="shared" si="0"/>
        <v>150</v>
      </c>
      <c r="K29" s="135"/>
      <c r="L29" s="135"/>
    </row>
    <row r="30" spans="1:12" x14ac:dyDescent="0.3">
      <c r="A30" s="143">
        <v>22</v>
      </c>
      <c r="B30" s="146" t="s">
        <v>194</v>
      </c>
      <c r="C30" s="146">
        <v>32306</v>
      </c>
      <c r="D30" s="146">
        <v>150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2">
        <f t="shared" si="0"/>
        <v>32456</v>
      </c>
      <c r="K30" s="135"/>
      <c r="L30" s="135"/>
    </row>
    <row r="31" spans="1:12" x14ac:dyDescent="0.3">
      <c r="A31" s="140">
        <v>23</v>
      </c>
      <c r="B31" s="146" t="s">
        <v>201</v>
      </c>
      <c r="C31" s="146">
        <v>27369</v>
      </c>
      <c r="D31" s="146">
        <v>250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2">
        <f t="shared" si="0"/>
        <v>27619</v>
      </c>
      <c r="K31" s="135"/>
      <c r="L31" s="135"/>
    </row>
    <row r="32" spans="1:12" x14ac:dyDescent="0.3">
      <c r="A32" s="143">
        <v>24</v>
      </c>
      <c r="B32" s="146" t="s">
        <v>202</v>
      </c>
      <c r="C32" s="146">
        <v>0</v>
      </c>
      <c r="D32" s="146">
        <v>180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2">
        <f t="shared" si="0"/>
        <v>180</v>
      </c>
      <c r="K32" s="135"/>
      <c r="L32" s="135"/>
    </row>
    <row r="33" spans="1:12" x14ac:dyDescent="0.3">
      <c r="A33" s="140">
        <v>25</v>
      </c>
      <c r="B33" s="146" t="s">
        <v>312</v>
      </c>
      <c r="C33" s="146">
        <v>27369</v>
      </c>
      <c r="D33" s="146">
        <v>180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2">
        <f t="shared" si="0"/>
        <v>27549</v>
      </c>
      <c r="K33" s="135"/>
      <c r="L33" s="135"/>
    </row>
    <row r="34" spans="1:12" x14ac:dyDescent="0.3">
      <c r="A34" s="143">
        <v>26</v>
      </c>
      <c r="B34" s="146" t="s">
        <v>205</v>
      </c>
      <c r="C34" s="146">
        <v>33394</v>
      </c>
      <c r="D34" s="146">
        <v>150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2">
        <f t="shared" si="0"/>
        <v>33544</v>
      </c>
      <c r="K34" s="135"/>
      <c r="L34" s="135"/>
    </row>
    <row r="35" spans="1:12" x14ac:dyDescent="0.3">
      <c r="A35" s="140">
        <v>27</v>
      </c>
      <c r="B35" s="146" t="s">
        <v>782</v>
      </c>
      <c r="C35" s="146">
        <v>33388</v>
      </c>
      <c r="D35" s="146">
        <v>150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2">
        <f t="shared" si="0"/>
        <v>33538</v>
      </c>
      <c r="K35" s="135"/>
      <c r="L35" s="135"/>
    </row>
    <row r="36" spans="1:12" x14ac:dyDescent="0.3">
      <c r="A36" s="143">
        <v>28</v>
      </c>
      <c r="B36" s="146" t="s">
        <v>207</v>
      </c>
      <c r="C36" s="146">
        <v>31158</v>
      </c>
      <c r="D36" s="146">
        <v>110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2">
        <f t="shared" si="0"/>
        <v>31268</v>
      </c>
      <c r="K36" s="135"/>
      <c r="L36" s="135"/>
    </row>
    <row r="37" spans="1:12" x14ac:dyDescent="0.3">
      <c r="A37" s="140">
        <v>29</v>
      </c>
      <c r="B37" s="146" t="s">
        <v>314</v>
      </c>
      <c r="C37" s="146">
        <v>0</v>
      </c>
      <c r="D37" s="146">
        <v>210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2">
        <f t="shared" si="0"/>
        <v>210</v>
      </c>
      <c r="K37" s="135"/>
      <c r="L37" s="135"/>
    </row>
    <row r="38" spans="1:12" x14ac:dyDescent="0.3">
      <c r="A38" s="143">
        <v>30</v>
      </c>
      <c r="B38" s="146" t="s">
        <v>209</v>
      </c>
      <c r="C38" s="146">
        <v>25364</v>
      </c>
      <c r="D38" s="146">
        <v>110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2">
        <f t="shared" si="0"/>
        <v>25474</v>
      </c>
      <c r="K38" s="135"/>
      <c r="L38" s="135"/>
    </row>
    <row r="39" spans="1:12" x14ac:dyDescent="0.3">
      <c r="A39" s="140">
        <v>31</v>
      </c>
      <c r="B39" s="146" t="s">
        <v>210</v>
      </c>
      <c r="C39" s="146">
        <v>51164</v>
      </c>
      <c r="D39" s="146">
        <v>320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2">
        <f t="shared" si="0"/>
        <v>51484</v>
      </c>
      <c r="K39" s="135"/>
      <c r="L39" s="135"/>
    </row>
    <row r="40" spans="1:12" x14ac:dyDescent="0.3">
      <c r="A40" s="143">
        <v>32</v>
      </c>
      <c r="B40" s="146" t="s">
        <v>211</v>
      </c>
      <c r="C40" s="146">
        <v>32942</v>
      </c>
      <c r="D40" s="146">
        <v>110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2">
        <f t="shared" si="0"/>
        <v>33052</v>
      </c>
      <c r="K40" s="135"/>
      <c r="L40" s="135"/>
    </row>
    <row r="41" spans="1:12" x14ac:dyDescent="0.3">
      <c r="A41" s="140">
        <v>33</v>
      </c>
      <c r="B41" s="146" t="s">
        <v>212</v>
      </c>
      <c r="C41" s="146">
        <v>40200</v>
      </c>
      <c r="D41" s="146">
        <v>180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2">
        <f t="shared" si="0"/>
        <v>40380</v>
      </c>
      <c r="K41" s="135"/>
      <c r="L41" s="135"/>
    </row>
    <row r="42" spans="1:12" x14ac:dyDescent="0.3">
      <c r="A42" s="143">
        <v>34</v>
      </c>
      <c r="B42" s="146" t="s">
        <v>213</v>
      </c>
      <c r="C42" s="146">
        <v>0</v>
      </c>
      <c r="D42" s="146">
        <v>150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2">
        <f t="shared" si="0"/>
        <v>150</v>
      </c>
      <c r="K42" s="135"/>
      <c r="L42" s="135"/>
    </row>
    <row r="43" spans="1:12" x14ac:dyDescent="0.3">
      <c r="A43" s="140">
        <v>35</v>
      </c>
      <c r="B43" s="146" t="s">
        <v>214</v>
      </c>
      <c r="C43" s="146">
        <v>40746</v>
      </c>
      <c r="D43" s="146">
        <v>180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2">
        <f t="shared" si="0"/>
        <v>40926</v>
      </c>
      <c r="K43" s="135"/>
      <c r="L43" s="135"/>
    </row>
    <row r="44" spans="1:12" x14ac:dyDescent="0.3">
      <c r="A44" s="143">
        <v>36</v>
      </c>
      <c r="B44" s="146" t="s">
        <v>217</v>
      </c>
      <c r="C44" s="146">
        <v>30044</v>
      </c>
      <c r="D44" s="146">
        <v>180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2">
        <f t="shared" si="0"/>
        <v>30224</v>
      </c>
      <c r="K44" s="135"/>
      <c r="L44" s="135"/>
    </row>
    <row r="45" spans="1:12" x14ac:dyDescent="0.3">
      <c r="A45" s="140">
        <v>37</v>
      </c>
      <c r="B45" s="146" t="s">
        <v>219</v>
      </c>
      <c r="C45" s="146">
        <v>27594</v>
      </c>
      <c r="D45" s="146">
        <v>250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2">
        <f t="shared" si="0"/>
        <v>27844</v>
      </c>
      <c r="K45" s="135"/>
      <c r="L45" s="135"/>
    </row>
    <row r="46" spans="1:12" x14ac:dyDescent="0.3">
      <c r="A46" s="143">
        <v>38</v>
      </c>
      <c r="B46" s="146" t="s">
        <v>222</v>
      </c>
      <c r="C46" s="146">
        <v>0</v>
      </c>
      <c r="D46" s="146">
        <v>250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2">
        <f t="shared" si="0"/>
        <v>250</v>
      </c>
      <c r="K46" s="135"/>
      <c r="L46" s="135"/>
    </row>
    <row r="47" spans="1:12" x14ac:dyDescent="0.3">
      <c r="A47" s="140">
        <v>39</v>
      </c>
      <c r="B47" s="146" t="s">
        <v>221</v>
      </c>
      <c r="C47" s="146">
        <v>39112</v>
      </c>
      <c r="D47" s="146">
        <v>150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2">
        <f t="shared" si="0"/>
        <v>39262</v>
      </c>
      <c r="K47" s="135"/>
      <c r="L47" s="135"/>
    </row>
    <row r="48" spans="1:12" x14ac:dyDescent="0.3">
      <c r="A48" s="140">
        <v>40</v>
      </c>
      <c r="B48" s="146" t="s">
        <v>783</v>
      </c>
      <c r="C48" s="146">
        <v>36336</v>
      </c>
      <c r="D48" s="146">
        <v>180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2">
        <f t="shared" si="0"/>
        <v>36516</v>
      </c>
      <c r="K48" s="135"/>
      <c r="L48" s="135"/>
    </row>
    <row r="49" spans="1:12" x14ac:dyDescent="0.3">
      <c r="A49" s="143"/>
      <c r="B49" s="147" t="s">
        <v>784</v>
      </c>
      <c r="C49" s="147">
        <f>SUM(C9:C48)</f>
        <v>4429075</v>
      </c>
      <c r="D49" s="147">
        <f t="shared" ref="D49:I49" si="1">SUM(D9:D48)</f>
        <v>1088236</v>
      </c>
      <c r="E49" s="147">
        <f t="shared" si="1"/>
        <v>58359707</v>
      </c>
      <c r="F49" s="147">
        <f t="shared" si="1"/>
        <v>8088192</v>
      </c>
      <c r="G49" s="147">
        <f t="shared" si="1"/>
        <v>17914574</v>
      </c>
      <c r="H49" s="147">
        <f t="shared" si="1"/>
        <v>6389658</v>
      </c>
      <c r="I49" s="147">
        <f t="shared" si="1"/>
        <v>403022</v>
      </c>
      <c r="J49" s="142">
        <f>SUM(C49:I49)</f>
        <v>96672464</v>
      </c>
      <c r="K49" s="135"/>
      <c r="L49" s="135"/>
    </row>
    <row r="50" spans="1:12" x14ac:dyDescent="0.3">
      <c r="A50" s="143"/>
      <c r="B50" s="146" t="s">
        <v>785</v>
      </c>
      <c r="C50" s="146"/>
      <c r="D50" s="146"/>
      <c r="E50" s="146"/>
      <c r="F50" s="146"/>
      <c r="G50" s="146"/>
      <c r="H50" s="146"/>
      <c r="I50" s="146"/>
      <c r="J50" s="142"/>
      <c r="K50" s="135"/>
      <c r="L50" s="135"/>
    </row>
    <row r="51" spans="1:12" x14ac:dyDescent="0.3">
      <c r="A51" s="143">
        <f>A48+1</f>
        <v>41</v>
      </c>
      <c r="B51" s="146" t="s">
        <v>195</v>
      </c>
      <c r="C51" s="146">
        <v>0</v>
      </c>
      <c r="D51" s="146">
        <v>300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2">
        <f t="shared" ref="J51:J65" si="2">SUM(C51:I51)</f>
        <v>300</v>
      </c>
      <c r="K51" s="135"/>
      <c r="L51" s="135"/>
    </row>
    <row r="52" spans="1:12" x14ac:dyDescent="0.3">
      <c r="A52" s="143">
        <f t="shared" ref="A52:A58" si="3">A51+1</f>
        <v>42</v>
      </c>
      <c r="B52" s="146" t="s">
        <v>310</v>
      </c>
      <c r="C52" s="146">
        <v>0</v>
      </c>
      <c r="D52" s="146">
        <v>100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2">
        <f t="shared" si="2"/>
        <v>100</v>
      </c>
      <c r="K52" s="135"/>
      <c r="L52" s="135"/>
    </row>
    <row r="53" spans="1:12" x14ac:dyDescent="0.3">
      <c r="A53" s="143">
        <f t="shared" si="3"/>
        <v>43</v>
      </c>
      <c r="B53" s="146" t="s">
        <v>197</v>
      </c>
      <c r="C53" s="146">
        <v>0</v>
      </c>
      <c r="D53" s="146">
        <v>150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2">
        <f t="shared" si="2"/>
        <v>150</v>
      </c>
      <c r="K53" s="135"/>
      <c r="L53" s="135"/>
    </row>
    <row r="54" spans="1:12" x14ac:dyDescent="0.3">
      <c r="A54" s="143">
        <f t="shared" si="3"/>
        <v>44</v>
      </c>
      <c r="B54" s="146" t="s">
        <v>198</v>
      </c>
      <c r="C54" s="146">
        <v>0</v>
      </c>
      <c r="D54" s="146">
        <v>150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2">
        <f t="shared" si="2"/>
        <v>150</v>
      </c>
      <c r="K54" s="135"/>
      <c r="L54" s="135"/>
    </row>
    <row r="55" spans="1:12" x14ac:dyDescent="0.3">
      <c r="A55" s="138" t="s">
        <v>756</v>
      </c>
      <c r="B55" s="139" t="s">
        <v>757</v>
      </c>
      <c r="C55" s="139" t="s">
        <v>758</v>
      </c>
      <c r="D55" s="139" t="s">
        <v>759</v>
      </c>
      <c r="E55" s="139" t="s">
        <v>760</v>
      </c>
      <c r="F55" s="139" t="s">
        <v>761</v>
      </c>
      <c r="G55" s="139" t="s">
        <v>762</v>
      </c>
      <c r="H55" s="139" t="s">
        <v>763</v>
      </c>
      <c r="I55" s="139" t="s">
        <v>764</v>
      </c>
      <c r="J55" s="139" t="s">
        <v>765</v>
      </c>
      <c r="K55" s="135"/>
      <c r="L55" s="135"/>
    </row>
    <row r="56" spans="1:12" x14ac:dyDescent="0.3">
      <c r="A56" s="143">
        <f>A54+1</f>
        <v>45</v>
      </c>
      <c r="B56" s="146" t="s">
        <v>199</v>
      </c>
      <c r="C56" s="146">
        <v>0</v>
      </c>
      <c r="D56" s="146">
        <v>150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2">
        <f t="shared" si="2"/>
        <v>150</v>
      </c>
      <c r="K56" s="135"/>
      <c r="L56" s="135"/>
    </row>
    <row r="57" spans="1:12" x14ac:dyDescent="0.3">
      <c r="A57" s="143">
        <f t="shared" si="3"/>
        <v>46</v>
      </c>
      <c r="B57" s="146" t="s">
        <v>215</v>
      </c>
      <c r="C57" s="146">
        <v>0</v>
      </c>
      <c r="D57" s="146">
        <v>100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2">
        <f t="shared" si="2"/>
        <v>100</v>
      </c>
      <c r="K57" s="135"/>
      <c r="L57" s="135"/>
    </row>
    <row r="58" spans="1:12" x14ac:dyDescent="0.3">
      <c r="A58" s="143">
        <f t="shared" si="3"/>
        <v>47</v>
      </c>
      <c r="B58" s="146" t="s">
        <v>223</v>
      </c>
      <c r="C58" s="146">
        <v>0</v>
      </c>
      <c r="D58" s="146">
        <v>100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2">
        <f t="shared" si="2"/>
        <v>100</v>
      </c>
      <c r="K58" s="135"/>
      <c r="L58" s="135"/>
    </row>
    <row r="59" spans="1:12" x14ac:dyDescent="0.3">
      <c r="A59" s="143"/>
      <c r="B59" s="147" t="s">
        <v>786</v>
      </c>
      <c r="C59" s="147">
        <f>SUM(C51:C58)</f>
        <v>0</v>
      </c>
      <c r="D59" s="147">
        <f t="shared" ref="D59:I59" si="4">SUM(D51:D58)</f>
        <v>1050</v>
      </c>
      <c r="E59" s="147">
        <f t="shared" si="4"/>
        <v>0</v>
      </c>
      <c r="F59" s="147">
        <f t="shared" si="4"/>
        <v>0</v>
      </c>
      <c r="G59" s="147">
        <f t="shared" si="4"/>
        <v>0</v>
      </c>
      <c r="H59" s="147">
        <f t="shared" si="4"/>
        <v>0</v>
      </c>
      <c r="I59" s="147">
        <f t="shared" si="4"/>
        <v>0</v>
      </c>
      <c r="J59" s="142">
        <f t="shared" si="2"/>
        <v>1050</v>
      </c>
      <c r="K59" s="135"/>
      <c r="L59" s="135"/>
    </row>
    <row r="60" spans="1:12" x14ac:dyDescent="0.3">
      <c r="A60" s="143"/>
      <c r="B60" s="146" t="s">
        <v>787</v>
      </c>
      <c r="C60" s="146"/>
      <c r="D60" s="146"/>
      <c r="E60" s="146"/>
      <c r="F60" s="146"/>
      <c r="G60" s="146"/>
      <c r="H60" s="146"/>
      <c r="I60" s="146"/>
      <c r="J60" s="142"/>
      <c r="K60" s="135"/>
      <c r="L60" s="135"/>
    </row>
    <row r="61" spans="1:12" x14ac:dyDescent="0.3">
      <c r="A61" s="143">
        <f>A58+1</f>
        <v>48</v>
      </c>
      <c r="B61" s="146" t="s">
        <v>200</v>
      </c>
      <c r="C61" s="146">
        <v>41070</v>
      </c>
      <c r="D61" s="146">
        <v>1000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2">
        <f t="shared" si="2"/>
        <v>42070</v>
      </c>
      <c r="K61" s="135"/>
      <c r="L61" s="135"/>
    </row>
    <row r="62" spans="1:12" x14ac:dyDescent="0.3">
      <c r="A62" s="143">
        <f>A61+1</f>
        <v>49</v>
      </c>
      <c r="B62" s="146" t="s">
        <v>204</v>
      </c>
      <c r="C62" s="146">
        <v>41873</v>
      </c>
      <c r="D62" s="146">
        <v>2100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2">
        <f t="shared" si="2"/>
        <v>43973</v>
      </c>
      <c r="K62" s="135"/>
      <c r="L62" s="135"/>
    </row>
    <row r="63" spans="1:12" x14ac:dyDescent="0.3">
      <c r="A63" s="143">
        <f>A62+1</f>
        <v>50</v>
      </c>
      <c r="B63" s="146" t="s">
        <v>216</v>
      </c>
      <c r="C63" s="146">
        <v>40000</v>
      </c>
      <c r="D63" s="146">
        <v>850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42">
        <f t="shared" si="2"/>
        <v>40850</v>
      </c>
      <c r="K63" s="135"/>
      <c r="L63" s="135"/>
    </row>
    <row r="64" spans="1:12" x14ac:dyDescent="0.3">
      <c r="A64" s="143">
        <f>A63+1</f>
        <v>51</v>
      </c>
      <c r="B64" s="146" t="s">
        <v>218</v>
      </c>
      <c r="C64" s="146">
        <v>34160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42">
        <f t="shared" si="2"/>
        <v>34160</v>
      </c>
      <c r="K64" s="135"/>
      <c r="L64" s="135"/>
    </row>
    <row r="65" spans="1:12" x14ac:dyDescent="0.3">
      <c r="A65" s="143"/>
      <c r="B65" s="147" t="s">
        <v>788</v>
      </c>
      <c r="C65" s="147">
        <f>SUM(C61:C64)</f>
        <v>157103</v>
      </c>
      <c r="D65" s="147">
        <f>SUM(D61:D64)</f>
        <v>3950</v>
      </c>
      <c r="E65" s="147">
        <f t="shared" ref="E65:I65" si="5">SUM(E61:E64)</f>
        <v>0</v>
      </c>
      <c r="F65" s="147">
        <f t="shared" si="5"/>
        <v>0</v>
      </c>
      <c r="G65" s="147">
        <f t="shared" si="5"/>
        <v>0</v>
      </c>
      <c r="H65" s="147">
        <f t="shared" si="5"/>
        <v>0</v>
      </c>
      <c r="I65" s="147">
        <f t="shared" si="5"/>
        <v>0</v>
      </c>
      <c r="J65" s="142">
        <f t="shared" si="2"/>
        <v>161053</v>
      </c>
      <c r="K65" s="135"/>
      <c r="L65" s="135"/>
    </row>
    <row r="66" spans="1:12" x14ac:dyDescent="0.3">
      <c r="A66" s="143"/>
      <c r="B66" s="147" t="s">
        <v>789</v>
      </c>
      <c r="C66" s="147">
        <f>SUM(C49,C59,C65)</f>
        <v>4586178</v>
      </c>
      <c r="D66" s="147">
        <f t="shared" ref="D66:I66" si="6">SUM(D49,D59,D65)</f>
        <v>1093236</v>
      </c>
      <c r="E66" s="147">
        <f t="shared" si="6"/>
        <v>58359707</v>
      </c>
      <c r="F66" s="147">
        <f t="shared" si="6"/>
        <v>8088192</v>
      </c>
      <c r="G66" s="147">
        <f t="shared" si="6"/>
        <v>17914574</v>
      </c>
      <c r="H66" s="147">
        <f t="shared" si="6"/>
        <v>6389658</v>
      </c>
      <c r="I66" s="147">
        <f t="shared" si="6"/>
        <v>403022</v>
      </c>
      <c r="J66" s="142">
        <f>SUM(C66:I66)</f>
        <v>96834567</v>
      </c>
      <c r="K66" s="135"/>
      <c r="L66" s="135"/>
    </row>
    <row r="67" spans="1:12" x14ac:dyDescent="0.3">
      <c r="A67" s="133"/>
      <c r="B67" s="133"/>
      <c r="C67" s="133"/>
      <c r="D67" s="133"/>
      <c r="E67" s="133"/>
      <c r="F67" s="133"/>
      <c r="G67" s="133"/>
      <c r="H67" s="133"/>
      <c r="I67" s="133"/>
      <c r="J67" s="134"/>
      <c r="K67" s="135"/>
      <c r="L67" s="135"/>
    </row>
    <row r="68" spans="1:12" x14ac:dyDescent="0.3">
      <c r="A68" s="133"/>
      <c r="B68" s="133"/>
      <c r="C68" s="133"/>
      <c r="D68" s="133"/>
      <c r="E68" s="133"/>
      <c r="F68" s="133"/>
      <c r="G68" s="133"/>
      <c r="H68" s="133"/>
      <c r="I68" s="133"/>
      <c r="J68" s="148"/>
      <c r="K68" s="135"/>
      <c r="L68" s="135"/>
    </row>
    <row r="69" spans="1:12" x14ac:dyDescent="0.3">
      <c r="A69" s="133"/>
      <c r="B69" s="133"/>
      <c r="C69" s="133"/>
      <c r="D69" s="133"/>
      <c r="E69" s="133"/>
      <c r="F69" s="133"/>
      <c r="G69" s="133"/>
      <c r="H69" s="133"/>
      <c r="I69" s="133"/>
      <c r="J69" s="148"/>
      <c r="K69" s="135"/>
      <c r="L69" s="135"/>
    </row>
    <row r="70" spans="1:12" x14ac:dyDescent="0.3">
      <c r="A70" s="133"/>
      <c r="B70" s="133"/>
      <c r="C70" s="133"/>
      <c r="D70" s="133"/>
      <c r="E70" s="133"/>
      <c r="F70" s="133"/>
      <c r="G70" s="133"/>
      <c r="H70" s="133"/>
      <c r="I70" s="133"/>
      <c r="J70" s="134"/>
      <c r="K70" s="135"/>
      <c r="L70" s="135"/>
    </row>
    <row r="71" spans="1:12" x14ac:dyDescent="0.3">
      <c r="A71" s="133"/>
      <c r="B71" s="133"/>
      <c r="C71" s="133"/>
      <c r="D71" s="133"/>
      <c r="E71" s="133"/>
      <c r="F71" s="133"/>
      <c r="G71" s="133"/>
      <c r="H71" s="133"/>
      <c r="I71" s="133"/>
      <c r="J71" s="134"/>
      <c r="K71" s="135"/>
      <c r="L71" s="135"/>
    </row>
    <row r="72" spans="1:12" x14ac:dyDescent="0.3">
      <c r="A72" s="127" t="s">
        <v>790</v>
      </c>
      <c r="B72" s="136"/>
      <c r="C72" s="133"/>
      <c r="D72" s="133"/>
      <c r="E72" s="133"/>
      <c r="F72" s="133"/>
      <c r="G72" s="133"/>
      <c r="H72" s="133"/>
      <c r="I72" s="133"/>
      <c r="J72" s="134"/>
      <c r="K72" s="135"/>
      <c r="L72" s="135"/>
    </row>
    <row r="73" spans="1:12" x14ac:dyDescent="0.3">
      <c r="A73" s="138" t="s">
        <v>756</v>
      </c>
      <c r="B73" s="139" t="s">
        <v>757</v>
      </c>
      <c r="C73" s="138" t="s">
        <v>758</v>
      </c>
      <c r="D73" s="138" t="s">
        <v>759</v>
      </c>
      <c r="E73" s="138" t="s">
        <v>760</v>
      </c>
      <c r="F73" s="138" t="s">
        <v>761</v>
      </c>
      <c r="G73" s="138" t="s">
        <v>762</v>
      </c>
      <c r="H73" s="138" t="s">
        <v>791</v>
      </c>
      <c r="I73" s="138" t="s">
        <v>763</v>
      </c>
      <c r="J73" s="138" t="s">
        <v>764</v>
      </c>
      <c r="K73" s="138" t="s">
        <v>792</v>
      </c>
      <c r="L73" s="149" t="s">
        <v>765</v>
      </c>
    </row>
    <row r="74" spans="1:12" ht="24.6" x14ac:dyDescent="0.3">
      <c r="A74" s="140">
        <v>1</v>
      </c>
      <c r="B74" s="141" t="s">
        <v>766</v>
      </c>
      <c r="C74" s="150">
        <v>0</v>
      </c>
      <c r="D74" s="150">
        <v>0</v>
      </c>
      <c r="E74" s="150">
        <v>985859</v>
      </c>
      <c r="F74" s="150">
        <v>0</v>
      </c>
      <c r="G74" s="150">
        <v>0</v>
      </c>
      <c r="H74" s="150">
        <v>0</v>
      </c>
      <c r="I74" s="150">
        <v>1026082</v>
      </c>
      <c r="J74" s="150">
        <v>0</v>
      </c>
      <c r="K74" s="150">
        <v>0</v>
      </c>
      <c r="L74" s="151">
        <f>SUM(C74:K74)</f>
        <v>2011941</v>
      </c>
    </row>
    <row r="75" spans="1:12" x14ac:dyDescent="0.3">
      <c r="A75" s="143">
        <v>2</v>
      </c>
      <c r="B75" s="144" t="s">
        <v>767</v>
      </c>
      <c r="C75" s="150">
        <v>0</v>
      </c>
      <c r="D75" s="150">
        <v>0</v>
      </c>
      <c r="E75" s="150">
        <v>0</v>
      </c>
      <c r="F75" s="150">
        <v>0</v>
      </c>
      <c r="G75" s="150">
        <v>0</v>
      </c>
      <c r="H75" s="150">
        <v>0</v>
      </c>
      <c r="I75" s="150">
        <v>0</v>
      </c>
      <c r="J75" s="150">
        <v>0</v>
      </c>
      <c r="K75" s="150">
        <v>0</v>
      </c>
      <c r="L75" s="151">
        <f t="shared" ref="L75:L131" si="7">SUM(C75:K75)</f>
        <v>0</v>
      </c>
    </row>
    <row r="76" spans="1:12" x14ac:dyDescent="0.3">
      <c r="A76" s="140">
        <v>3</v>
      </c>
      <c r="B76" s="144" t="s">
        <v>768</v>
      </c>
      <c r="C76" s="150">
        <v>0</v>
      </c>
      <c r="D76" s="150">
        <v>0</v>
      </c>
      <c r="E76" s="150">
        <v>0</v>
      </c>
      <c r="F76" s="150">
        <v>0</v>
      </c>
      <c r="G76" s="150">
        <v>0</v>
      </c>
      <c r="H76" s="150">
        <v>0</v>
      </c>
      <c r="I76" s="150">
        <v>0</v>
      </c>
      <c r="J76" s="150">
        <v>0</v>
      </c>
      <c r="K76" s="150">
        <v>0</v>
      </c>
      <c r="L76" s="151">
        <f t="shared" si="7"/>
        <v>0</v>
      </c>
    </row>
    <row r="77" spans="1:12" x14ac:dyDescent="0.3">
      <c r="A77" s="140">
        <v>4</v>
      </c>
      <c r="B77" s="144" t="s">
        <v>769</v>
      </c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1">
        <f t="shared" si="7"/>
        <v>0</v>
      </c>
    </row>
    <row r="78" spans="1:12" x14ac:dyDescent="0.3">
      <c r="A78" s="143">
        <v>5</v>
      </c>
      <c r="B78" s="144" t="s">
        <v>770</v>
      </c>
      <c r="C78" s="150">
        <v>0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150">
        <v>0</v>
      </c>
      <c r="J78" s="150">
        <v>0</v>
      </c>
      <c r="K78" s="150">
        <v>0</v>
      </c>
      <c r="L78" s="151">
        <f t="shared" si="7"/>
        <v>0</v>
      </c>
    </row>
    <row r="79" spans="1:12" x14ac:dyDescent="0.3">
      <c r="A79" s="140">
        <v>6</v>
      </c>
      <c r="B79" s="144" t="s">
        <v>771</v>
      </c>
      <c r="C79" s="150">
        <v>0</v>
      </c>
      <c r="D79" s="150">
        <v>0</v>
      </c>
      <c r="E79" s="150">
        <v>0</v>
      </c>
      <c r="F79" s="150">
        <v>153022</v>
      </c>
      <c r="G79" s="150">
        <v>2788745</v>
      </c>
      <c r="H79" s="150">
        <v>0</v>
      </c>
      <c r="I79" s="150">
        <v>0</v>
      </c>
      <c r="J79" s="150">
        <v>0</v>
      </c>
      <c r="K79" s="150">
        <v>0</v>
      </c>
      <c r="L79" s="151">
        <f t="shared" si="7"/>
        <v>2941767</v>
      </c>
    </row>
    <row r="80" spans="1:12" x14ac:dyDescent="0.3">
      <c r="A80" s="140">
        <v>7</v>
      </c>
      <c r="B80" s="144" t="s">
        <v>772</v>
      </c>
      <c r="C80" s="150">
        <v>0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150">
        <v>600911</v>
      </c>
      <c r="J80" s="150">
        <v>0</v>
      </c>
      <c r="K80" s="150">
        <v>0</v>
      </c>
      <c r="L80" s="151">
        <f t="shared" si="7"/>
        <v>600911</v>
      </c>
    </row>
    <row r="81" spans="1:12" ht="24.6" x14ac:dyDescent="0.3">
      <c r="A81" s="143">
        <v>8</v>
      </c>
      <c r="B81" s="144" t="s">
        <v>773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50">
        <v>3021862</v>
      </c>
      <c r="J81" s="150">
        <v>0</v>
      </c>
      <c r="K81" s="150">
        <v>0</v>
      </c>
      <c r="L81" s="151">
        <f t="shared" si="7"/>
        <v>3021862</v>
      </c>
    </row>
    <row r="82" spans="1:12" x14ac:dyDescent="0.3">
      <c r="A82" s="140">
        <v>9</v>
      </c>
      <c r="B82" s="144" t="s">
        <v>774</v>
      </c>
      <c r="C82" s="150">
        <v>0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50">
        <v>510174</v>
      </c>
      <c r="J82" s="150">
        <v>0</v>
      </c>
      <c r="K82" s="150">
        <v>0</v>
      </c>
      <c r="L82" s="151">
        <f t="shared" si="7"/>
        <v>510174</v>
      </c>
    </row>
    <row r="83" spans="1:12" x14ac:dyDescent="0.3">
      <c r="A83" s="140">
        <v>10</v>
      </c>
      <c r="B83" s="144" t="s">
        <v>775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50">
        <v>431415</v>
      </c>
      <c r="J83" s="150">
        <v>0</v>
      </c>
      <c r="K83" s="150">
        <v>0</v>
      </c>
      <c r="L83" s="151">
        <f t="shared" si="7"/>
        <v>431415</v>
      </c>
    </row>
    <row r="84" spans="1:12" x14ac:dyDescent="0.3">
      <c r="A84" s="143">
        <v>11</v>
      </c>
      <c r="B84" s="144" t="s">
        <v>776</v>
      </c>
      <c r="C84" s="150">
        <v>0</v>
      </c>
      <c r="D84" s="150">
        <v>0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235832</v>
      </c>
      <c r="K84" s="150">
        <v>0</v>
      </c>
      <c r="L84" s="151">
        <f t="shared" si="7"/>
        <v>235832</v>
      </c>
    </row>
    <row r="85" spans="1:12" x14ac:dyDescent="0.3">
      <c r="A85" s="140">
        <v>12</v>
      </c>
      <c r="B85" s="144" t="s">
        <v>777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4143746</v>
      </c>
      <c r="I85" s="150">
        <v>0</v>
      </c>
      <c r="J85" s="150">
        <v>0</v>
      </c>
      <c r="K85" s="150">
        <v>0</v>
      </c>
      <c r="L85" s="151">
        <f t="shared" si="7"/>
        <v>4143746</v>
      </c>
    </row>
    <row r="86" spans="1:12" x14ac:dyDescent="0.3">
      <c r="A86" s="140">
        <v>13</v>
      </c>
      <c r="B86" s="144" t="s">
        <v>778</v>
      </c>
      <c r="C86" s="150">
        <v>0</v>
      </c>
      <c r="D86" s="150">
        <v>0</v>
      </c>
      <c r="E86" s="150">
        <v>0</v>
      </c>
      <c r="F86" s="150">
        <v>0</v>
      </c>
      <c r="G86" s="150">
        <v>0</v>
      </c>
      <c r="H86" s="150">
        <v>0</v>
      </c>
      <c r="I86" s="150">
        <v>0</v>
      </c>
      <c r="J86" s="150">
        <v>513887</v>
      </c>
      <c r="K86" s="150">
        <v>0</v>
      </c>
      <c r="L86" s="151">
        <f t="shared" si="7"/>
        <v>513887</v>
      </c>
    </row>
    <row r="87" spans="1:12" x14ac:dyDescent="0.3">
      <c r="A87" s="143">
        <v>14</v>
      </c>
      <c r="B87" s="144" t="s">
        <v>779</v>
      </c>
      <c r="C87" s="150">
        <v>0</v>
      </c>
      <c r="D87" s="150">
        <v>0</v>
      </c>
      <c r="E87" s="150">
        <v>0</v>
      </c>
      <c r="F87" s="150">
        <v>0</v>
      </c>
      <c r="G87" s="150">
        <v>0</v>
      </c>
      <c r="H87" s="150">
        <v>0</v>
      </c>
      <c r="I87" s="150">
        <v>0</v>
      </c>
      <c r="J87" s="150">
        <v>207500</v>
      </c>
      <c r="K87" s="150">
        <v>0</v>
      </c>
      <c r="L87" s="151">
        <f t="shared" si="7"/>
        <v>207500</v>
      </c>
    </row>
    <row r="88" spans="1:12" x14ac:dyDescent="0.3">
      <c r="A88" s="140">
        <v>15</v>
      </c>
      <c r="B88" s="146" t="s">
        <v>780</v>
      </c>
      <c r="C88" s="150">
        <v>6410817</v>
      </c>
      <c r="D88" s="150">
        <v>481345</v>
      </c>
      <c r="E88" s="150">
        <v>836193</v>
      </c>
      <c r="F88" s="150">
        <v>119255</v>
      </c>
      <c r="G88" s="150">
        <v>112758</v>
      </c>
      <c r="H88" s="150">
        <v>23087437</v>
      </c>
      <c r="I88" s="150">
        <v>716622</v>
      </c>
      <c r="J88" s="150">
        <v>5945598</v>
      </c>
      <c r="K88" s="150">
        <v>198100</v>
      </c>
      <c r="L88" s="151">
        <f>SUM(C88:K88)</f>
        <v>37908125</v>
      </c>
    </row>
    <row r="89" spans="1:12" x14ac:dyDescent="0.3">
      <c r="A89" s="140">
        <v>16</v>
      </c>
      <c r="B89" s="146" t="s">
        <v>187</v>
      </c>
      <c r="C89" s="150">
        <v>32398</v>
      </c>
      <c r="D89" s="150">
        <v>0</v>
      </c>
      <c r="E89" s="150">
        <v>0</v>
      </c>
      <c r="F89" s="150">
        <v>0</v>
      </c>
      <c r="G89" s="150">
        <v>0</v>
      </c>
      <c r="H89" s="150">
        <v>123201</v>
      </c>
      <c r="I89" s="150">
        <v>1000</v>
      </c>
      <c r="J89" s="150">
        <v>0</v>
      </c>
      <c r="K89" s="150">
        <v>0</v>
      </c>
      <c r="L89" s="151">
        <f t="shared" si="7"/>
        <v>156599</v>
      </c>
    </row>
    <row r="90" spans="1:12" x14ac:dyDescent="0.3">
      <c r="A90" s="143">
        <v>17</v>
      </c>
      <c r="B90" s="146" t="s">
        <v>188</v>
      </c>
      <c r="C90" s="150">
        <v>41064</v>
      </c>
      <c r="D90" s="150">
        <v>0</v>
      </c>
      <c r="E90" s="150">
        <v>0</v>
      </c>
      <c r="F90" s="150">
        <v>0</v>
      </c>
      <c r="G90" s="150">
        <v>0</v>
      </c>
      <c r="H90" s="150">
        <v>104898</v>
      </c>
      <c r="I90" s="150">
        <v>1000</v>
      </c>
      <c r="J90" s="150">
        <v>0</v>
      </c>
      <c r="K90" s="150">
        <v>0</v>
      </c>
      <c r="L90" s="151">
        <f t="shared" si="7"/>
        <v>146962</v>
      </c>
    </row>
    <row r="91" spans="1:12" x14ac:dyDescent="0.3">
      <c r="A91" s="140">
        <v>18</v>
      </c>
      <c r="B91" s="146" t="s">
        <v>189</v>
      </c>
      <c r="C91" s="150">
        <v>29782</v>
      </c>
      <c r="D91" s="150">
        <v>0</v>
      </c>
      <c r="E91" s="150">
        <v>0</v>
      </c>
      <c r="F91" s="150">
        <v>0</v>
      </c>
      <c r="G91" s="150">
        <v>0</v>
      </c>
      <c r="H91" s="150">
        <v>94161</v>
      </c>
      <c r="I91" s="150">
        <v>0</v>
      </c>
      <c r="J91" s="150">
        <v>0</v>
      </c>
      <c r="K91" s="150">
        <v>0</v>
      </c>
      <c r="L91" s="151">
        <f t="shared" si="7"/>
        <v>123943</v>
      </c>
    </row>
    <row r="92" spans="1:12" x14ac:dyDescent="0.3">
      <c r="A92" s="140">
        <v>19</v>
      </c>
      <c r="B92" s="146" t="s">
        <v>190</v>
      </c>
      <c r="C92" s="150">
        <v>5229</v>
      </c>
      <c r="D92" s="150">
        <v>0</v>
      </c>
      <c r="E92" s="150">
        <v>0</v>
      </c>
      <c r="F92" s="150">
        <v>0</v>
      </c>
      <c r="G92" s="150">
        <v>0</v>
      </c>
      <c r="H92" s="150">
        <v>23337</v>
      </c>
      <c r="I92" s="150">
        <v>0</v>
      </c>
      <c r="J92" s="150">
        <v>0</v>
      </c>
      <c r="K92" s="150">
        <v>0</v>
      </c>
      <c r="L92" s="151">
        <f t="shared" si="7"/>
        <v>28566</v>
      </c>
    </row>
    <row r="93" spans="1:12" x14ac:dyDescent="0.3">
      <c r="A93" s="143">
        <v>20</v>
      </c>
      <c r="B93" s="146" t="s">
        <v>192</v>
      </c>
      <c r="C93" s="150">
        <v>29953</v>
      </c>
      <c r="D93" s="150">
        <v>0</v>
      </c>
      <c r="E93" s="150">
        <v>0</v>
      </c>
      <c r="F93" s="150">
        <v>0</v>
      </c>
      <c r="G93" s="150">
        <v>0</v>
      </c>
      <c r="H93" s="150">
        <v>60458</v>
      </c>
      <c r="I93" s="150">
        <v>1000</v>
      </c>
      <c r="J93" s="150">
        <v>700</v>
      </c>
      <c r="K93" s="150">
        <v>0</v>
      </c>
      <c r="L93" s="151">
        <f t="shared" si="7"/>
        <v>92111</v>
      </c>
    </row>
    <row r="94" spans="1:12" x14ac:dyDescent="0.3">
      <c r="A94" s="140">
        <v>21</v>
      </c>
      <c r="B94" s="146" t="s">
        <v>781</v>
      </c>
      <c r="C94" s="150">
        <v>25065</v>
      </c>
      <c r="D94" s="150">
        <v>0</v>
      </c>
      <c r="E94" s="150">
        <v>0</v>
      </c>
      <c r="F94" s="150">
        <v>0</v>
      </c>
      <c r="G94" s="150">
        <v>0</v>
      </c>
      <c r="H94" s="150">
        <v>43925</v>
      </c>
      <c r="I94" s="150">
        <v>0</v>
      </c>
      <c r="J94" s="150">
        <v>0</v>
      </c>
      <c r="K94" s="150">
        <v>0</v>
      </c>
      <c r="L94" s="151">
        <f t="shared" si="7"/>
        <v>68990</v>
      </c>
    </row>
    <row r="95" spans="1:12" x14ac:dyDescent="0.3">
      <c r="A95" s="140">
        <v>22</v>
      </c>
      <c r="B95" s="146" t="s">
        <v>194</v>
      </c>
      <c r="C95" s="150">
        <v>25257</v>
      </c>
      <c r="D95" s="150">
        <v>0</v>
      </c>
      <c r="E95" s="150">
        <v>0</v>
      </c>
      <c r="F95" s="150">
        <v>0</v>
      </c>
      <c r="G95" s="150">
        <v>0</v>
      </c>
      <c r="H95" s="150">
        <v>49658</v>
      </c>
      <c r="I95" s="150">
        <v>0</v>
      </c>
      <c r="J95" s="150">
        <v>0</v>
      </c>
      <c r="K95" s="150">
        <v>0</v>
      </c>
      <c r="L95" s="151">
        <f t="shared" si="7"/>
        <v>74915</v>
      </c>
    </row>
    <row r="96" spans="1:12" x14ac:dyDescent="0.3">
      <c r="A96" s="143">
        <v>23</v>
      </c>
      <c r="B96" s="146" t="s">
        <v>201</v>
      </c>
      <c r="C96" s="150">
        <v>25703</v>
      </c>
      <c r="D96" s="150">
        <v>0</v>
      </c>
      <c r="E96" s="150">
        <v>0</v>
      </c>
      <c r="F96" s="150">
        <v>0</v>
      </c>
      <c r="G96" s="150">
        <v>0</v>
      </c>
      <c r="H96" s="150">
        <v>54938</v>
      </c>
      <c r="I96" s="150">
        <v>0</v>
      </c>
      <c r="J96" s="150">
        <v>0</v>
      </c>
      <c r="K96" s="150">
        <v>0</v>
      </c>
      <c r="L96" s="151">
        <f t="shared" si="7"/>
        <v>80641</v>
      </c>
    </row>
    <row r="97" spans="1:12" x14ac:dyDescent="0.3">
      <c r="A97" s="140">
        <v>24</v>
      </c>
      <c r="B97" s="146" t="s">
        <v>202</v>
      </c>
      <c r="C97" s="150">
        <v>31094</v>
      </c>
      <c r="D97" s="150">
        <v>0</v>
      </c>
      <c r="E97" s="150">
        <v>0</v>
      </c>
      <c r="F97" s="150">
        <v>0</v>
      </c>
      <c r="G97" s="150">
        <v>0</v>
      </c>
      <c r="H97" s="150">
        <v>36053</v>
      </c>
      <c r="I97" s="150">
        <v>0</v>
      </c>
      <c r="J97" s="150">
        <v>0</v>
      </c>
      <c r="K97" s="150">
        <v>0</v>
      </c>
      <c r="L97" s="151">
        <f t="shared" si="7"/>
        <v>67147</v>
      </c>
    </row>
    <row r="98" spans="1:12" x14ac:dyDescent="0.3">
      <c r="A98" s="140">
        <v>25</v>
      </c>
      <c r="B98" s="146" t="s">
        <v>312</v>
      </c>
      <c r="C98" s="150">
        <v>27777</v>
      </c>
      <c r="D98" s="150">
        <v>0</v>
      </c>
      <c r="E98" s="150">
        <v>0</v>
      </c>
      <c r="F98" s="150">
        <v>0</v>
      </c>
      <c r="G98" s="150">
        <v>0</v>
      </c>
      <c r="H98" s="150">
        <v>66206</v>
      </c>
      <c r="I98" s="150">
        <v>0</v>
      </c>
      <c r="J98" s="150">
        <v>0</v>
      </c>
      <c r="K98" s="150">
        <v>0</v>
      </c>
      <c r="L98" s="151">
        <f t="shared" si="7"/>
        <v>93983</v>
      </c>
    </row>
    <row r="99" spans="1:12" x14ac:dyDescent="0.3">
      <c r="A99" s="143">
        <v>26</v>
      </c>
      <c r="B99" s="146" t="s">
        <v>205</v>
      </c>
      <c r="C99" s="150">
        <v>29985</v>
      </c>
      <c r="D99" s="150">
        <v>0</v>
      </c>
      <c r="E99" s="150">
        <v>0</v>
      </c>
      <c r="F99" s="150">
        <v>0</v>
      </c>
      <c r="G99" s="150">
        <v>0</v>
      </c>
      <c r="H99" s="150">
        <v>170702</v>
      </c>
      <c r="I99" s="150">
        <v>1000</v>
      </c>
      <c r="J99" s="150">
        <v>0</v>
      </c>
      <c r="K99" s="150">
        <v>0</v>
      </c>
      <c r="L99" s="151">
        <f t="shared" si="7"/>
        <v>201687</v>
      </c>
    </row>
    <row r="100" spans="1:12" x14ac:dyDescent="0.3">
      <c r="A100" s="140">
        <v>27</v>
      </c>
      <c r="B100" s="146" t="s">
        <v>782</v>
      </c>
      <c r="C100" s="150">
        <v>25335</v>
      </c>
      <c r="D100" s="150">
        <v>0</v>
      </c>
      <c r="E100" s="150">
        <v>0</v>
      </c>
      <c r="F100" s="150">
        <v>0</v>
      </c>
      <c r="G100" s="150">
        <v>0</v>
      </c>
      <c r="H100" s="150">
        <v>66196</v>
      </c>
      <c r="I100" s="150">
        <v>2700</v>
      </c>
      <c r="J100" s="150">
        <v>0</v>
      </c>
      <c r="K100" s="150">
        <v>0</v>
      </c>
      <c r="L100" s="151">
        <f t="shared" si="7"/>
        <v>94231</v>
      </c>
    </row>
    <row r="101" spans="1:12" x14ac:dyDescent="0.3">
      <c r="A101" s="140">
        <v>28</v>
      </c>
      <c r="B101" s="146" t="s">
        <v>207</v>
      </c>
      <c r="C101" s="150">
        <v>25429</v>
      </c>
      <c r="D101" s="150">
        <v>0</v>
      </c>
      <c r="E101" s="150">
        <v>0</v>
      </c>
      <c r="F101" s="150">
        <v>0</v>
      </c>
      <c r="G101" s="150">
        <v>0</v>
      </c>
      <c r="H101" s="150">
        <v>69020</v>
      </c>
      <c r="I101" s="150">
        <v>0</v>
      </c>
      <c r="J101" s="150">
        <v>2200</v>
      </c>
      <c r="K101" s="150">
        <v>0</v>
      </c>
      <c r="L101" s="151">
        <f t="shared" si="7"/>
        <v>96649</v>
      </c>
    </row>
    <row r="102" spans="1:12" x14ac:dyDescent="0.3">
      <c r="A102" s="143">
        <v>29</v>
      </c>
      <c r="B102" s="146" t="s">
        <v>314</v>
      </c>
      <c r="C102" s="150">
        <v>28665</v>
      </c>
      <c r="D102" s="150">
        <v>0</v>
      </c>
      <c r="E102" s="150">
        <v>0</v>
      </c>
      <c r="F102" s="150">
        <v>0</v>
      </c>
      <c r="G102" s="150">
        <v>0</v>
      </c>
      <c r="H102" s="150">
        <v>51764</v>
      </c>
      <c r="I102" s="150">
        <v>0</v>
      </c>
      <c r="J102" s="150">
        <v>0</v>
      </c>
      <c r="K102" s="150">
        <v>0</v>
      </c>
      <c r="L102" s="151">
        <f t="shared" si="7"/>
        <v>80429</v>
      </c>
    </row>
    <row r="103" spans="1:12" x14ac:dyDescent="0.3">
      <c r="A103" s="140">
        <v>30</v>
      </c>
      <c r="B103" s="146" t="s">
        <v>209</v>
      </c>
      <c r="C103" s="150">
        <v>23832</v>
      </c>
      <c r="D103" s="150">
        <v>0</v>
      </c>
      <c r="E103" s="150">
        <v>0</v>
      </c>
      <c r="F103" s="150">
        <v>0</v>
      </c>
      <c r="G103" s="150">
        <v>0</v>
      </c>
      <c r="H103" s="150">
        <v>63025</v>
      </c>
      <c r="I103" s="150">
        <v>1000</v>
      </c>
      <c r="J103" s="150">
        <v>0</v>
      </c>
      <c r="K103" s="150">
        <v>0</v>
      </c>
      <c r="L103" s="151">
        <f t="shared" si="7"/>
        <v>87857</v>
      </c>
    </row>
    <row r="104" spans="1:12" x14ac:dyDescent="0.3">
      <c r="A104" s="140">
        <v>31</v>
      </c>
      <c r="B104" s="146" t="s">
        <v>210</v>
      </c>
      <c r="C104" s="150">
        <v>33476</v>
      </c>
      <c r="D104" s="150">
        <v>0</v>
      </c>
      <c r="E104" s="150">
        <v>0</v>
      </c>
      <c r="F104" s="150">
        <v>0</v>
      </c>
      <c r="G104" s="150">
        <v>0</v>
      </c>
      <c r="H104" s="150">
        <v>137978</v>
      </c>
      <c r="I104" s="150">
        <v>1000</v>
      </c>
      <c r="J104" s="150">
        <v>0</v>
      </c>
      <c r="K104" s="150">
        <v>0</v>
      </c>
      <c r="L104" s="151">
        <f t="shared" si="7"/>
        <v>172454</v>
      </c>
    </row>
    <row r="105" spans="1:12" x14ac:dyDescent="0.3">
      <c r="A105" s="143">
        <v>32</v>
      </c>
      <c r="B105" s="146" t="s">
        <v>211</v>
      </c>
      <c r="C105" s="150">
        <v>25224</v>
      </c>
      <c r="D105" s="150">
        <v>0</v>
      </c>
      <c r="E105" s="150">
        <v>0</v>
      </c>
      <c r="F105" s="150">
        <v>0</v>
      </c>
      <c r="G105" s="150">
        <v>0</v>
      </c>
      <c r="H105" s="150">
        <v>62568</v>
      </c>
      <c r="I105" s="150">
        <v>0</v>
      </c>
      <c r="J105" s="150">
        <v>0</v>
      </c>
      <c r="K105" s="150">
        <v>0</v>
      </c>
      <c r="L105" s="151">
        <f t="shared" si="7"/>
        <v>87792</v>
      </c>
    </row>
    <row r="106" spans="1:12" x14ac:dyDescent="0.3">
      <c r="A106" s="140">
        <v>33</v>
      </c>
      <c r="B106" s="146" t="s">
        <v>212</v>
      </c>
      <c r="C106" s="150">
        <v>30157</v>
      </c>
      <c r="D106" s="150">
        <v>0</v>
      </c>
      <c r="E106" s="150">
        <v>0</v>
      </c>
      <c r="F106" s="150">
        <v>0</v>
      </c>
      <c r="G106" s="150">
        <v>0</v>
      </c>
      <c r="H106" s="150">
        <v>92360</v>
      </c>
      <c r="I106" s="150">
        <v>1000</v>
      </c>
      <c r="J106" s="150">
        <v>0</v>
      </c>
      <c r="K106" s="150">
        <v>0</v>
      </c>
      <c r="L106" s="151">
        <f t="shared" si="7"/>
        <v>123517</v>
      </c>
    </row>
    <row r="107" spans="1:12" x14ac:dyDescent="0.3">
      <c r="A107" s="140">
        <v>34</v>
      </c>
      <c r="B107" s="146" t="s">
        <v>213</v>
      </c>
      <c r="C107" s="150">
        <v>31260</v>
      </c>
      <c r="D107" s="150">
        <v>0</v>
      </c>
      <c r="E107" s="150">
        <v>0</v>
      </c>
      <c r="F107" s="150">
        <v>0</v>
      </c>
      <c r="G107" s="150">
        <v>0</v>
      </c>
      <c r="H107" s="150">
        <v>46817</v>
      </c>
      <c r="I107" s="150">
        <v>0</v>
      </c>
      <c r="J107" s="150">
        <v>0</v>
      </c>
      <c r="K107" s="150">
        <v>0</v>
      </c>
      <c r="L107" s="151">
        <f t="shared" si="7"/>
        <v>78077</v>
      </c>
    </row>
    <row r="108" spans="1:12" x14ac:dyDescent="0.3">
      <c r="A108" s="143">
        <v>35</v>
      </c>
      <c r="B108" s="146" t="s">
        <v>214</v>
      </c>
      <c r="C108" s="150">
        <v>30365</v>
      </c>
      <c r="D108" s="150">
        <v>0</v>
      </c>
      <c r="E108" s="150">
        <v>0</v>
      </c>
      <c r="F108" s="150">
        <v>0</v>
      </c>
      <c r="G108" s="150">
        <v>0</v>
      </c>
      <c r="H108" s="150">
        <v>98419</v>
      </c>
      <c r="I108" s="150">
        <v>1000</v>
      </c>
      <c r="J108" s="150">
        <v>0</v>
      </c>
      <c r="K108" s="150">
        <v>0</v>
      </c>
      <c r="L108" s="151">
        <f t="shared" si="7"/>
        <v>129784</v>
      </c>
    </row>
    <row r="109" spans="1:12" x14ac:dyDescent="0.3">
      <c r="A109" s="138" t="s">
        <v>756</v>
      </c>
      <c r="B109" s="139" t="s">
        <v>757</v>
      </c>
      <c r="C109" s="138" t="s">
        <v>758</v>
      </c>
      <c r="D109" s="138" t="s">
        <v>759</v>
      </c>
      <c r="E109" s="138" t="s">
        <v>760</v>
      </c>
      <c r="F109" s="138" t="s">
        <v>761</v>
      </c>
      <c r="G109" s="138" t="s">
        <v>762</v>
      </c>
      <c r="H109" s="138" t="s">
        <v>791</v>
      </c>
      <c r="I109" s="138" t="s">
        <v>763</v>
      </c>
      <c r="J109" s="138" t="s">
        <v>764</v>
      </c>
      <c r="K109" s="138" t="s">
        <v>792</v>
      </c>
      <c r="L109" s="149" t="s">
        <v>765</v>
      </c>
    </row>
    <row r="110" spans="1:12" x14ac:dyDescent="0.3">
      <c r="A110" s="140">
        <v>36</v>
      </c>
      <c r="B110" s="146" t="s">
        <v>217</v>
      </c>
      <c r="C110" s="150">
        <v>24350</v>
      </c>
      <c r="D110" s="150">
        <v>0</v>
      </c>
      <c r="E110" s="150">
        <v>0</v>
      </c>
      <c r="F110" s="150">
        <v>0</v>
      </c>
      <c r="G110" s="150">
        <v>0</v>
      </c>
      <c r="H110" s="150">
        <v>71720</v>
      </c>
      <c r="I110" s="150">
        <v>0</v>
      </c>
      <c r="J110" s="150">
        <v>0</v>
      </c>
      <c r="K110" s="150">
        <v>0</v>
      </c>
      <c r="L110" s="151">
        <f t="shared" si="7"/>
        <v>96070</v>
      </c>
    </row>
    <row r="111" spans="1:12" x14ac:dyDescent="0.3">
      <c r="A111" s="140">
        <v>37</v>
      </c>
      <c r="B111" s="146" t="s">
        <v>219</v>
      </c>
      <c r="C111" s="150">
        <v>25439</v>
      </c>
      <c r="D111" s="150">
        <v>0</v>
      </c>
      <c r="E111" s="150">
        <v>0</v>
      </c>
      <c r="F111" s="150">
        <v>0</v>
      </c>
      <c r="G111" s="150">
        <v>0</v>
      </c>
      <c r="H111" s="150">
        <v>98461</v>
      </c>
      <c r="I111" s="150">
        <v>1000</v>
      </c>
      <c r="J111" s="150">
        <v>0</v>
      </c>
      <c r="K111" s="150">
        <v>0</v>
      </c>
      <c r="L111" s="151">
        <f t="shared" si="7"/>
        <v>124900</v>
      </c>
    </row>
    <row r="112" spans="1:12" x14ac:dyDescent="0.3">
      <c r="A112" s="143">
        <v>38</v>
      </c>
      <c r="B112" s="146" t="s">
        <v>222</v>
      </c>
      <c r="C112" s="150">
        <v>56488</v>
      </c>
      <c r="D112" s="150">
        <v>0</v>
      </c>
      <c r="E112" s="150">
        <v>0</v>
      </c>
      <c r="F112" s="150">
        <v>0</v>
      </c>
      <c r="G112" s="150">
        <v>0</v>
      </c>
      <c r="H112" s="150">
        <v>84638</v>
      </c>
      <c r="I112" s="150">
        <v>0</v>
      </c>
      <c r="J112" s="150">
        <v>0</v>
      </c>
      <c r="K112" s="150">
        <v>0</v>
      </c>
      <c r="L112" s="151">
        <f t="shared" si="7"/>
        <v>141126</v>
      </c>
    </row>
    <row r="113" spans="1:12" x14ac:dyDescent="0.3">
      <c r="A113" s="140">
        <v>39</v>
      </c>
      <c r="B113" s="146" t="s">
        <v>221</v>
      </c>
      <c r="C113" s="150">
        <v>30329</v>
      </c>
      <c r="D113" s="150">
        <v>0</v>
      </c>
      <c r="E113" s="150">
        <v>0</v>
      </c>
      <c r="F113" s="150">
        <v>0</v>
      </c>
      <c r="G113" s="150">
        <v>0</v>
      </c>
      <c r="H113" s="150">
        <v>97714</v>
      </c>
      <c r="I113" s="150">
        <v>3000</v>
      </c>
      <c r="J113" s="150">
        <v>0</v>
      </c>
      <c r="K113" s="150">
        <v>0</v>
      </c>
      <c r="L113" s="151">
        <f t="shared" si="7"/>
        <v>131043</v>
      </c>
    </row>
    <row r="114" spans="1:12" x14ac:dyDescent="0.3">
      <c r="A114" s="140">
        <v>40</v>
      </c>
      <c r="B114" s="146" t="s">
        <v>783</v>
      </c>
      <c r="C114" s="150">
        <v>30260</v>
      </c>
      <c r="D114" s="150">
        <v>0</v>
      </c>
      <c r="E114" s="150">
        <v>0</v>
      </c>
      <c r="F114" s="150">
        <v>0</v>
      </c>
      <c r="G114" s="150">
        <v>0</v>
      </c>
      <c r="H114" s="150">
        <v>69371</v>
      </c>
      <c r="I114" s="150">
        <v>1000</v>
      </c>
      <c r="J114" s="150">
        <v>0</v>
      </c>
      <c r="K114" s="150">
        <v>0</v>
      </c>
      <c r="L114" s="151">
        <f t="shared" si="7"/>
        <v>100631</v>
      </c>
    </row>
    <row r="115" spans="1:12" x14ac:dyDescent="0.3">
      <c r="A115" s="143"/>
      <c r="B115" s="147" t="s">
        <v>784</v>
      </c>
      <c r="C115" s="152">
        <f>SUM(C74:C114)</f>
        <v>7134733</v>
      </c>
      <c r="D115" s="152">
        <f t="shared" ref="D115:K115" si="8">SUM(D74:D114)</f>
        <v>481345</v>
      </c>
      <c r="E115" s="152">
        <f t="shared" si="8"/>
        <v>1822052</v>
      </c>
      <c r="F115" s="152">
        <f t="shared" si="8"/>
        <v>272277</v>
      </c>
      <c r="G115" s="152">
        <f t="shared" si="8"/>
        <v>2901503</v>
      </c>
      <c r="H115" s="152">
        <f t="shared" si="8"/>
        <v>29168771</v>
      </c>
      <c r="I115" s="152">
        <f t="shared" si="8"/>
        <v>6322766</v>
      </c>
      <c r="J115" s="152">
        <f t="shared" si="8"/>
        <v>6905717</v>
      </c>
      <c r="K115" s="152">
        <f t="shared" si="8"/>
        <v>198100</v>
      </c>
      <c r="L115" s="151">
        <f t="shared" si="7"/>
        <v>55207264</v>
      </c>
    </row>
    <row r="116" spans="1:12" x14ac:dyDescent="0.3">
      <c r="A116" s="143"/>
      <c r="B116" s="146" t="s">
        <v>785</v>
      </c>
      <c r="C116" s="153"/>
      <c r="D116" s="153"/>
      <c r="E116" s="153"/>
      <c r="F116" s="153"/>
      <c r="G116" s="153"/>
      <c r="H116" s="153"/>
      <c r="I116" s="153"/>
      <c r="J116" s="153"/>
      <c r="K116" s="153"/>
      <c r="L116" s="151"/>
    </row>
    <row r="117" spans="1:12" x14ac:dyDescent="0.3">
      <c r="A117" s="143">
        <f>A114+1</f>
        <v>41</v>
      </c>
      <c r="B117" s="146" t="s">
        <v>195</v>
      </c>
      <c r="C117" s="150">
        <v>28765</v>
      </c>
      <c r="D117" s="150">
        <v>0</v>
      </c>
      <c r="E117" s="150">
        <v>0</v>
      </c>
      <c r="F117" s="150">
        <v>0</v>
      </c>
      <c r="G117" s="150">
        <v>0</v>
      </c>
      <c r="H117" s="150">
        <v>34235</v>
      </c>
      <c r="I117" s="150">
        <v>0</v>
      </c>
      <c r="J117" s="150">
        <v>0</v>
      </c>
      <c r="K117" s="150">
        <v>0</v>
      </c>
      <c r="L117" s="151">
        <f t="shared" si="7"/>
        <v>63000</v>
      </c>
    </row>
    <row r="118" spans="1:12" x14ac:dyDescent="0.3">
      <c r="A118" s="143">
        <f t="shared" ref="A118:A123" si="9">A117+1</f>
        <v>42</v>
      </c>
      <c r="B118" s="146" t="s">
        <v>310</v>
      </c>
      <c r="C118" s="150">
        <v>69419</v>
      </c>
      <c r="D118" s="150">
        <v>0</v>
      </c>
      <c r="E118" s="150">
        <v>0</v>
      </c>
      <c r="F118" s="150">
        <v>0</v>
      </c>
      <c r="G118" s="150">
        <v>0</v>
      </c>
      <c r="H118" s="150">
        <v>98296</v>
      </c>
      <c r="I118" s="150">
        <v>1000</v>
      </c>
      <c r="J118" s="150">
        <v>2720</v>
      </c>
      <c r="K118" s="150">
        <v>0</v>
      </c>
      <c r="L118" s="151">
        <f t="shared" si="7"/>
        <v>171435</v>
      </c>
    </row>
    <row r="119" spans="1:12" x14ac:dyDescent="0.3">
      <c r="A119" s="143">
        <f t="shared" si="9"/>
        <v>43</v>
      </c>
      <c r="B119" s="146" t="s">
        <v>197</v>
      </c>
      <c r="C119" s="150">
        <v>45613</v>
      </c>
      <c r="D119" s="150">
        <v>0</v>
      </c>
      <c r="E119" s="150">
        <v>0</v>
      </c>
      <c r="F119" s="150">
        <v>0</v>
      </c>
      <c r="G119" s="150">
        <v>0</v>
      </c>
      <c r="H119" s="150">
        <v>32937</v>
      </c>
      <c r="I119" s="150">
        <v>0</v>
      </c>
      <c r="J119" s="150">
        <v>0</v>
      </c>
      <c r="K119" s="150">
        <v>0</v>
      </c>
      <c r="L119" s="151">
        <f t="shared" si="7"/>
        <v>78550</v>
      </c>
    </row>
    <row r="120" spans="1:12" x14ac:dyDescent="0.3">
      <c r="A120" s="143">
        <f t="shared" si="9"/>
        <v>44</v>
      </c>
      <c r="B120" s="146" t="s">
        <v>198</v>
      </c>
      <c r="C120" s="150">
        <v>27052</v>
      </c>
      <c r="D120" s="150">
        <v>0</v>
      </c>
      <c r="E120" s="150">
        <v>0</v>
      </c>
      <c r="F120" s="150">
        <v>0</v>
      </c>
      <c r="G120" s="150">
        <v>0</v>
      </c>
      <c r="H120" s="150">
        <v>31028</v>
      </c>
      <c r="I120" s="150">
        <v>0</v>
      </c>
      <c r="J120" s="150">
        <v>0</v>
      </c>
      <c r="K120" s="150">
        <v>0</v>
      </c>
      <c r="L120" s="151">
        <f t="shared" si="7"/>
        <v>58080</v>
      </c>
    </row>
    <row r="121" spans="1:12" x14ac:dyDescent="0.3">
      <c r="A121" s="143">
        <f t="shared" si="9"/>
        <v>45</v>
      </c>
      <c r="B121" s="146" t="s">
        <v>199</v>
      </c>
      <c r="C121" s="150">
        <v>37088</v>
      </c>
      <c r="D121" s="150">
        <v>0</v>
      </c>
      <c r="E121" s="150">
        <v>0</v>
      </c>
      <c r="F121" s="150">
        <v>0</v>
      </c>
      <c r="G121" s="150">
        <v>0</v>
      </c>
      <c r="H121" s="150">
        <v>26386</v>
      </c>
      <c r="I121" s="150">
        <v>0</v>
      </c>
      <c r="J121" s="150">
        <v>0</v>
      </c>
      <c r="K121" s="150">
        <v>0</v>
      </c>
      <c r="L121" s="151">
        <f t="shared" si="7"/>
        <v>63474</v>
      </c>
    </row>
    <row r="122" spans="1:12" x14ac:dyDescent="0.3">
      <c r="A122" s="143">
        <f t="shared" si="9"/>
        <v>46</v>
      </c>
      <c r="B122" s="146" t="s">
        <v>215</v>
      </c>
      <c r="C122" s="150">
        <v>22654</v>
      </c>
      <c r="D122" s="150">
        <v>0</v>
      </c>
      <c r="E122" s="150">
        <v>0</v>
      </c>
      <c r="F122" s="150">
        <v>0</v>
      </c>
      <c r="G122" s="150">
        <v>0</v>
      </c>
      <c r="H122" s="150">
        <v>30395</v>
      </c>
      <c r="I122" s="150">
        <v>0</v>
      </c>
      <c r="J122" s="150">
        <v>0</v>
      </c>
      <c r="K122" s="150">
        <v>0</v>
      </c>
      <c r="L122" s="151">
        <f t="shared" si="7"/>
        <v>53049</v>
      </c>
    </row>
    <row r="123" spans="1:12" x14ac:dyDescent="0.3">
      <c r="A123" s="143">
        <f t="shared" si="9"/>
        <v>47</v>
      </c>
      <c r="B123" s="146" t="s">
        <v>223</v>
      </c>
      <c r="C123" s="150">
        <v>37733</v>
      </c>
      <c r="D123" s="150">
        <v>0</v>
      </c>
      <c r="E123" s="150">
        <v>0</v>
      </c>
      <c r="F123" s="150">
        <v>0</v>
      </c>
      <c r="G123" s="150">
        <v>5370</v>
      </c>
      <c r="H123" s="150">
        <v>41372</v>
      </c>
      <c r="I123" s="150">
        <v>0</v>
      </c>
      <c r="J123" s="150">
        <v>0</v>
      </c>
      <c r="K123" s="150">
        <v>0</v>
      </c>
      <c r="L123" s="151">
        <f t="shared" si="7"/>
        <v>84475</v>
      </c>
    </row>
    <row r="124" spans="1:12" x14ac:dyDescent="0.3">
      <c r="A124" s="143"/>
      <c r="B124" s="147" t="s">
        <v>786</v>
      </c>
      <c r="C124" s="151">
        <f>SUM(C117:C123)</f>
        <v>268324</v>
      </c>
      <c r="D124" s="151">
        <f t="shared" ref="D124:K124" si="10">SUM(D117:D123)</f>
        <v>0</v>
      </c>
      <c r="E124" s="151">
        <f t="shared" si="10"/>
        <v>0</v>
      </c>
      <c r="F124" s="151">
        <f t="shared" si="10"/>
        <v>0</v>
      </c>
      <c r="G124" s="151">
        <f t="shared" si="10"/>
        <v>5370</v>
      </c>
      <c r="H124" s="151">
        <f t="shared" si="10"/>
        <v>294649</v>
      </c>
      <c r="I124" s="151">
        <f t="shared" si="10"/>
        <v>1000</v>
      </c>
      <c r="J124" s="151">
        <f t="shared" si="10"/>
        <v>2720</v>
      </c>
      <c r="K124" s="151">
        <f t="shared" si="10"/>
        <v>0</v>
      </c>
      <c r="L124" s="151">
        <f t="shared" si="7"/>
        <v>572063</v>
      </c>
    </row>
    <row r="125" spans="1:12" x14ac:dyDescent="0.3">
      <c r="A125" s="143"/>
      <c r="B125" s="146" t="s">
        <v>787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1"/>
    </row>
    <row r="126" spans="1:12" x14ac:dyDescent="0.3">
      <c r="A126" s="143">
        <f>A123+1</f>
        <v>48</v>
      </c>
      <c r="B126" s="146" t="s">
        <v>200</v>
      </c>
      <c r="C126" s="150">
        <v>168608</v>
      </c>
      <c r="D126" s="150">
        <v>4988</v>
      </c>
      <c r="E126" s="150">
        <v>0</v>
      </c>
      <c r="F126" s="150">
        <v>0</v>
      </c>
      <c r="G126" s="150">
        <v>0</v>
      </c>
      <c r="H126" s="150">
        <v>536913</v>
      </c>
      <c r="I126" s="150">
        <v>60133</v>
      </c>
      <c r="J126" s="150">
        <v>184992</v>
      </c>
      <c r="K126" s="150">
        <v>0</v>
      </c>
      <c r="L126" s="151">
        <f t="shared" si="7"/>
        <v>955634</v>
      </c>
    </row>
    <row r="127" spans="1:12" x14ac:dyDescent="0.3">
      <c r="A127" s="143">
        <f>A126+1</f>
        <v>49</v>
      </c>
      <c r="B127" s="146" t="s">
        <v>204</v>
      </c>
      <c r="C127" s="150">
        <v>191270</v>
      </c>
      <c r="D127" s="150">
        <v>0</v>
      </c>
      <c r="E127" s="150">
        <v>0</v>
      </c>
      <c r="F127" s="150">
        <v>0</v>
      </c>
      <c r="G127" s="150">
        <v>0</v>
      </c>
      <c r="H127" s="150">
        <v>252065</v>
      </c>
      <c r="I127" s="150">
        <v>15000</v>
      </c>
      <c r="J127" s="150">
        <v>65949</v>
      </c>
      <c r="K127" s="150">
        <v>0</v>
      </c>
      <c r="L127" s="151">
        <f t="shared" si="7"/>
        <v>524284</v>
      </c>
    </row>
    <row r="128" spans="1:12" x14ac:dyDescent="0.3">
      <c r="A128" s="143">
        <f>A127+1</f>
        <v>50</v>
      </c>
      <c r="B128" s="146" t="s">
        <v>216</v>
      </c>
      <c r="C128" s="150">
        <v>344493</v>
      </c>
      <c r="D128" s="150">
        <v>34666</v>
      </c>
      <c r="E128" s="150">
        <v>0</v>
      </c>
      <c r="F128" s="150">
        <v>0</v>
      </c>
      <c r="G128" s="150">
        <v>15914</v>
      </c>
      <c r="H128" s="150">
        <v>573941</v>
      </c>
      <c r="I128" s="150">
        <v>36470</v>
      </c>
      <c r="J128" s="150">
        <v>6007</v>
      </c>
      <c r="K128" s="150">
        <v>0</v>
      </c>
      <c r="L128" s="151">
        <f t="shared" si="7"/>
        <v>1011491</v>
      </c>
    </row>
    <row r="129" spans="1:12" x14ac:dyDescent="0.3">
      <c r="A129" s="143">
        <f>A128+1</f>
        <v>51</v>
      </c>
      <c r="B129" s="146" t="s">
        <v>218</v>
      </c>
      <c r="C129" s="150">
        <v>95458</v>
      </c>
      <c r="D129" s="150">
        <v>18000</v>
      </c>
      <c r="E129" s="150">
        <v>0</v>
      </c>
      <c r="F129" s="150">
        <v>0</v>
      </c>
      <c r="G129" s="150">
        <v>0</v>
      </c>
      <c r="H129" s="150">
        <v>266980</v>
      </c>
      <c r="I129" s="150">
        <v>9200</v>
      </c>
      <c r="J129" s="150">
        <v>0</v>
      </c>
      <c r="K129" s="150">
        <v>0</v>
      </c>
      <c r="L129" s="151">
        <f t="shared" si="7"/>
        <v>389638</v>
      </c>
    </row>
    <row r="130" spans="1:12" x14ac:dyDescent="0.3">
      <c r="A130" s="143"/>
      <c r="B130" s="147" t="s">
        <v>788</v>
      </c>
      <c r="C130" s="151">
        <f>SUM(C126:C129)</f>
        <v>799829</v>
      </c>
      <c r="D130" s="151">
        <f t="shared" ref="D130:K130" si="11">SUM(D126:D129)</f>
        <v>57654</v>
      </c>
      <c r="E130" s="151">
        <f t="shared" si="11"/>
        <v>0</v>
      </c>
      <c r="F130" s="151">
        <f t="shared" si="11"/>
        <v>0</v>
      </c>
      <c r="G130" s="151">
        <f t="shared" si="11"/>
        <v>15914</v>
      </c>
      <c r="H130" s="151">
        <f t="shared" si="11"/>
        <v>1629899</v>
      </c>
      <c r="I130" s="151">
        <f t="shared" si="11"/>
        <v>120803</v>
      </c>
      <c r="J130" s="151">
        <f t="shared" si="11"/>
        <v>256948</v>
      </c>
      <c r="K130" s="151">
        <f t="shared" si="11"/>
        <v>0</v>
      </c>
      <c r="L130" s="151">
        <f t="shared" si="7"/>
        <v>2881047</v>
      </c>
    </row>
    <row r="131" spans="1:12" x14ac:dyDescent="0.3">
      <c r="A131" s="143"/>
      <c r="B131" s="147" t="s">
        <v>789</v>
      </c>
      <c r="C131" s="151">
        <f>SUM(C115,C124,C130)</f>
        <v>8202886</v>
      </c>
      <c r="D131" s="151">
        <f t="shared" ref="D131:K131" si="12">SUM(D115,D124,D130)</f>
        <v>538999</v>
      </c>
      <c r="E131" s="151">
        <f t="shared" si="12"/>
        <v>1822052</v>
      </c>
      <c r="F131" s="151">
        <f t="shared" si="12"/>
        <v>272277</v>
      </c>
      <c r="G131" s="151">
        <f t="shared" si="12"/>
        <v>2922787</v>
      </c>
      <c r="H131" s="151">
        <f t="shared" si="12"/>
        <v>31093319</v>
      </c>
      <c r="I131" s="151">
        <f t="shared" si="12"/>
        <v>6444569</v>
      </c>
      <c r="J131" s="151">
        <f t="shared" si="12"/>
        <v>7165385</v>
      </c>
      <c r="K131" s="151">
        <f t="shared" si="12"/>
        <v>198100</v>
      </c>
      <c r="L131" s="151">
        <f t="shared" si="7"/>
        <v>58660374</v>
      </c>
    </row>
    <row r="132" spans="1:12" x14ac:dyDescent="0.3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5"/>
      <c r="L132" s="135"/>
    </row>
    <row r="133" spans="1:12" x14ac:dyDescent="0.3">
      <c r="A133" s="133"/>
      <c r="B133" s="133"/>
      <c r="C133" s="133"/>
      <c r="D133" s="133"/>
      <c r="E133" s="133"/>
      <c r="F133" s="133"/>
      <c r="G133" s="133"/>
      <c r="H133" s="133"/>
      <c r="I133" s="133"/>
      <c r="J133" s="134"/>
      <c r="K133" s="135"/>
      <c r="L133" s="155"/>
    </row>
    <row r="134" spans="1:12" x14ac:dyDescent="0.3">
      <c r="A134" s="133"/>
      <c r="B134" s="133"/>
      <c r="C134" s="133"/>
      <c r="D134" s="133"/>
      <c r="E134" s="133"/>
      <c r="F134" s="133"/>
      <c r="G134" s="133"/>
      <c r="H134" s="133"/>
      <c r="I134" s="133"/>
      <c r="J134" s="134"/>
      <c r="K134" s="135"/>
      <c r="L134" s="135"/>
    </row>
    <row r="135" spans="1:12" x14ac:dyDescent="0.3">
      <c r="A135" s="133"/>
      <c r="B135" s="133"/>
      <c r="C135" s="133"/>
      <c r="D135" s="133"/>
      <c r="E135" s="133"/>
      <c r="F135" s="133"/>
      <c r="G135" s="133"/>
      <c r="H135" s="133"/>
      <c r="I135" s="133"/>
      <c r="J135" s="134"/>
      <c r="K135" s="135"/>
      <c r="L135" s="135"/>
    </row>
    <row r="136" spans="1:12" x14ac:dyDescent="0.3">
      <c r="A136" s="133"/>
      <c r="B136" s="133"/>
      <c r="C136" s="133"/>
      <c r="D136" s="133"/>
      <c r="E136" s="133"/>
      <c r="F136" s="133"/>
      <c r="G136" s="133"/>
      <c r="H136" s="133"/>
      <c r="I136" s="133"/>
      <c r="J136" s="134"/>
      <c r="K136" s="135"/>
      <c r="L136" s="135"/>
    </row>
    <row r="137" spans="1:12" x14ac:dyDescent="0.3">
      <c r="A137" s="127" t="s">
        <v>793</v>
      </c>
      <c r="B137" s="136"/>
      <c r="C137" s="133"/>
      <c r="D137" s="133"/>
      <c r="E137" s="133"/>
      <c r="F137" s="133"/>
      <c r="G137" s="133"/>
      <c r="H137" s="133"/>
      <c r="I137" s="133"/>
      <c r="J137" s="134"/>
      <c r="K137" s="135"/>
      <c r="L137" s="135"/>
    </row>
    <row r="138" spans="1:12" x14ac:dyDescent="0.3">
      <c r="A138" s="127"/>
      <c r="B138" s="136"/>
      <c r="C138" s="133"/>
      <c r="D138" s="133"/>
      <c r="E138" s="133"/>
      <c r="F138" s="133"/>
      <c r="G138" s="133"/>
      <c r="H138" s="133"/>
      <c r="I138" s="133"/>
      <c r="J138" s="134"/>
      <c r="K138" s="135"/>
      <c r="L138" s="135"/>
    </row>
    <row r="139" spans="1:12" x14ac:dyDescent="0.3">
      <c r="A139" s="138" t="s">
        <v>756</v>
      </c>
      <c r="B139" s="139" t="s">
        <v>757</v>
      </c>
      <c r="C139" s="138" t="s">
        <v>758</v>
      </c>
      <c r="D139" s="138" t="s">
        <v>759</v>
      </c>
      <c r="E139" s="138" t="s">
        <v>760</v>
      </c>
      <c r="F139" s="138" t="s">
        <v>761</v>
      </c>
      <c r="G139" s="138" t="s">
        <v>762</v>
      </c>
      <c r="H139" s="138" t="s">
        <v>791</v>
      </c>
      <c r="I139" s="138" t="s">
        <v>763</v>
      </c>
      <c r="J139" s="138" t="s">
        <v>764</v>
      </c>
      <c r="K139" s="138" t="s">
        <v>792</v>
      </c>
      <c r="L139" s="149" t="s">
        <v>765</v>
      </c>
    </row>
    <row r="140" spans="1:12" ht="24.6" x14ac:dyDescent="0.3">
      <c r="A140" s="140">
        <v>1</v>
      </c>
      <c r="B140" s="141" t="s">
        <v>766</v>
      </c>
      <c r="C140" s="150">
        <v>0</v>
      </c>
      <c r="D140" s="150">
        <v>0</v>
      </c>
      <c r="E140" s="150">
        <v>58842679</v>
      </c>
      <c r="F140" s="150">
        <v>0</v>
      </c>
      <c r="G140" s="150">
        <v>0</v>
      </c>
      <c r="H140" s="150">
        <v>0</v>
      </c>
      <c r="I140" s="150">
        <v>1056063</v>
      </c>
      <c r="J140" s="150">
        <v>0</v>
      </c>
      <c r="K140" s="150">
        <v>0</v>
      </c>
      <c r="L140" s="151">
        <f>SUM(C140:K140)</f>
        <v>59898742</v>
      </c>
    </row>
    <row r="141" spans="1:12" x14ac:dyDescent="0.3">
      <c r="A141" s="143">
        <v>2</v>
      </c>
      <c r="B141" s="144" t="s">
        <v>767</v>
      </c>
      <c r="C141" s="150">
        <v>0</v>
      </c>
      <c r="D141" s="150">
        <v>0</v>
      </c>
      <c r="E141" s="150">
        <v>0</v>
      </c>
      <c r="F141" s="150">
        <v>0</v>
      </c>
      <c r="G141" s="150">
        <v>0</v>
      </c>
      <c r="H141" s="150">
        <v>0</v>
      </c>
      <c r="I141" s="150">
        <v>0</v>
      </c>
      <c r="J141" s="150">
        <v>0</v>
      </c>
      <c r="K141" s="150">
        <v>0</v>
      </c>
      <c r="L141" s="151">
        <f t="shared" ref="L141:L197" si="13">SUM(C141:K141)</f>
        <v>0</v>
      </c>
    </row>
    <row r="142" spans="1:12" x14ac:dyDescent="0.3">
      <c r="A142" s="140">
        <v>3</v>
      </c>
      <c r="B142" s="144" t="s">
        <v>768</v>
      </c>
      <c r="C142" s="150">
        <v>0</v>
      </c>
      <c r="D142" s="150">
        <v>0</v>
      </c>
      <c r="E142" s="150">
        <v>0</v>
      </c>
      <c r="F142" s="150">
        <v>0</v>
      </c>
      <c r="G142" s="150">
        <v>0</v>
      </c>
      <c r="H142" s="150">
        <v>0</v>
      </c>
      <c r="I142" s="150">
        <v>0</v>
      </c>
      <c r="J142" s="150">
        <v>0</v>
      </c>
      <c r="K142" s="150">
        <v>0</v>
      </c>
      <c r="L142" s="151">
        <f t="shared" si="13"/>
        <v>0</v>
      </c>
    </row>
    <row r="143" spans="1:12" x14ac:dyDescent="0.3">
      <c r="A143" s="140">
        <v>4</v>
      </c>
      <c r="B143" s="144" t="s">
        <v>769</v>
      </c>
      <c r="C143" s="150">
        <v>0</v>
      </c>
      <c r="D143" s="150">
        <v>0</v>
      </c>
      <c r="E143" s="150">
        <v>0</v>
      </c>
      <c r="F143" s="150">
        <v>0</v>
      </c>
      <c r="G143" s="150">
        <v>0</v>
      </c>
      <c r="H143" s="150">
        <v>0</v>
      </c>
      <c r="I143" s="150">
        <v>0</v>
      </c>
      <c r="J143" s="150">
        <v>0</v>
      </c>
      <c r="K143" s="150">
        <v>0</v>
      </c>
      <c r="L143" s="151">
        <f t="shared" si="13"/>
        <v>0</v>
      </c>
    </row>
    <row r="144" spans="1:12" x14ac:dyDescent="0.3">
      <c r="A144" s="143">
        <v>5</v>
      </c>
      <c r="B144" s="144" t="s">
        <v>770</v>
      </c>
      <c r="C144" s="150">
        <v>0</v>
      </c>
      <c r="D144" s="150">
        <v>0</v>
      </c>
      <c r="E144" s="150">
        <v>0</v>
      </c>
      <c r="F144" s="150">
        <v>0</v>
      </c>
      <c r="G144" s="150">
        <v>0</v>
      </c>
      <c r="H144" s="150">
        <v>0</v>
      </c>
      <c r="I144" s="150">
        <v>0</v>
      </c>
      <c r="J144" s="150">
        <v>0</v>
      </c>
      <c r="K144" s="150">
        <v>0</v>
      </c>
      <c r="L144" s="151">
        <f t="shared" si="13"/>
        <v>0</v>
      </c>
    </row>
    <row r="145" spans="1:12" x14ac:dyDescent="0.3">
      <c r="A145" s="140">
        <v>6</v>
      </c>
      <c r="B145" s="144" t="s">
        <v>771</v>
      </c>
      <c r="C145" s="150">
        <v>0</v>
      </c>
      <c r="D145" s="150">
        <v>19410</v>
      </c>
      <c r="E145" s="150">
        <v>0</v>
      </c>
      <c r="F145" s="150">
        <v>7907181</v>
      </c>
      <c r="G145" s="150">
        <v>16798459</v>
      </c>
      <c r="H145" s="150">
        <v>0</v>
      </c>
      <c r="I145" s="150">
        <v>0</v>
      </c>
      <c r="J145" s="150">
        <v>0</v>
      </c>
      <c r="K145" s="150">
        <v>0</v>
      </c>
      <c r="L145" s="151">
        <f t="shared" si="13"/>
        <v>24725050</v>
      </c>
    </row>
    <row r="146" spans="1:12" x14ac:dyDescent="0.3">
      <c r="A146" s="140">
        <v>7</v>
      </c>
      <c r="B146" s="144" t="s">
        <v>772</v>
      </c>
      <c r="C146" s="150">
        <v>0</v>
      </c>
      <c r="D146" s="150">
        <v>0</v>
      </c>
      <c r="E146" s="150">
        <v>0</v>
      </c>
      <c r="F146" s="150">
        <v>0</v>
      </c>
      <c r="G146" s="150">
        <v>0</v>
      </c>
      <c r="H146" s="150">
        <v>0</v>
      </c>
      <c r="I146" s="150">
        <v>600911</v>
      </c>
      <c r="J146" s="150">
        <v>0</v>
      </c>
      <c r="K146" s="150">
        <v>0</v>
      </c>
      <c r="L146" s="151">
        <f t="shared" si="13"/>
        <v>600911</v>
      </c>
    </row>
    <row r="147" spans="1:12" ht="24.6" x14ac:dyDescent="0.3">
      <c r="A147" s="143">
        <v>8</v>
      </c>
      <c r="B147" s="144" t="s">
        <v>773</v>
      </c>
      <c r="C147" s="150">
        <v>0</v>
      </c>
      <c r="D147" s="150">
        <v>0</v>
      </c>
      <c r="E147" s="150">
        <v>0</v>
      </c>
      <c r="F147" s="150">
        <v>0</v>
      </c>
      <c r="G147" s="150">
        <v>0</v>
      </c>
      <c r="H147" s="150">
        <v>0</v>
      </c>
      <c r="I147" s="150">
        <v>9363938</v>
      </c>
      <c r="J147" s="150">
        <v>0</v>
      </c>
      <c r="K147" s="150">
        <v>0</v>
      </c>
      <c r="L147" s="151">
        <f t="shared" si="13"/>
        <v>9363938</v>
      </c>
    </row>
    <row r="148" spans="1:12" x14ac:dyDescent="0.3">
      <c r="A148" s="140">
        <v>9</v>
      </c>
      <c r="B148" s="144" t="s">
        <v>774</v>
      </c>
      <c r="C148" s="150">
        <v>0</v>
      </c>
      <c r="D148" s="150">
        <v>0</v>
      </c>
      <c r="E148" s="150">
        <v>0</v>
      </c>
      <c r="F148" s="150">
        <v>0</v>
      </c>
      <c r="G148" s="150">
        <v>0</v>
      </c>
      <c r="H148" s="150">
        <v>0</v>
      </c>
      <c r="I148" s="150">
        <v>510174</v>
      </c>
      <c r="J148" s="150">
        <v>0</v>
      </c>
      <c r="K148" s="150">
        <v>0</v>
      </c>
      <c r="L148" s="151">
        <f t="shared" si="13"/>
        <v>510174</v>
      </c>
    </row>
    <row r="149" spans="1:12" x14ac:dyDescent="0.3">
      <c r="A149" s="140">
        <v>10</v>
      </c>
      <c r="B149" s="144" t="s">
        <v>775</v>
      </c>
      <c r="C149" s="150">
        <v>0</v>
      </c>
      <c r="D149" s="150">
        <v>0</v>
      </c>
      <c r="E149" s="150">
        <v>0</v>
      </c>
      <c r="F149" s="150">
        <v>0</v>
      </c>
      <c r="G149" s="150">
        <v>0</v>
      </c>
      <c r="H149" s="150">
        <v>0</v>
      </c>
      <c r="I149" s="150">
        <v>431415</v>
      </c>
      <c r="J149" s="150">
        <v>0</v>
      </c>
      <c r="K149" s="150">
        <v>0</v>
      </c>
      <c r="L149" s="151">
        <f t="shared" si="13"/>
        <v>431415</v>
      </c>
    </row>
    <row r="150" spans="1:12" x14ac:dyDescent="0.3">
      <c r="A150" s="143">
        <v>11</v>
      </c>
      <c r="B150" s="144" t="s">
        <v>776</v>
      </c>
      <c r="C150" s="150">
        <v>0</v>
      </c>
      <c r="D150" s="150">
        <v>0</v>
      </c>
      <c r="E150" s="150">
        <v>0</v>
      </c>
      <c r="F150" s="150">
        <v>0</v>
      </c>
      <c r="G150" s="150">
        <v>0</v>
      </c>
      <c r="H150" s="150">
        <v>0</v>
      </c>
      <c r="I150" s="150">
        <v>0</v>
      </c>
      <c r="J150" s="150">
        <v>235832</v>
      </c>
      <c r="K150" s="150">
        <v>0</v>
      </c>
      <c r="L150" s="151">
        <f t="shared" si="13"/>
        <v>235832</v>
      </c>
    </row>
    <row r="151" spans="1:12" x14ac:dyDescent="0.3">
      <c r="A151" s="140">
        <v>12</v>
      </c>
      <c r="B151" s="144" t="s">
        <v>777</v>
      </c>
      <c r="C151" s="150">
        <v>0</v>
      </c>
      <c r="D151" s="150">
        <v>0</v>
      </c>
      <c r="E151" s="150">
        <v>0</v>
      </c>
      <c r="F151" s="150">
        <v>0</v>
      </c>
      <c r="G151" s="150">
        <v>0</v>
      </c>
      <c r="H151" s="150">
        <v>4143746</v>
      </c>
      <c r="I151" s="150">
        <v>0</v>
      </c>
      <c r="J151" s="150">
        <v>0</v>
      </c>
      <c r="K151" s="150">
        <v>0</v>
      </c>
      <c r="L151" s="151">
        <f t="shared" si="13"/>
        <v>4143746</v>
      </c>
    </row>
    <row r="152" spans="1:12" x14ac:dyDescent="0.3">
      <c r="A152" s="140">
        <v>13</v>
      </c>
      <c r="B152" s="144" t="s">
        <v>778</v>
      </c>
      <c r="C152" s="150">
        <v>0</v>
      </c>
      <c r="D152" s="150">
        <v>0</v>
      </c>
      <c r="E152" s="150">
        <v>0</v>
      </c>
      <c r="F152" s="150">
        <v>0</v>
      </c>
      <c r="G152" s="150">
        <v>0</v>
      </c>
      <c r="H152" s="150">
        <v>0</v>
      </c>
      <c r="I152" s="150">
        <v>0</v>
      </c>
      <c r="J152" s="150">
        <v>513887</v>
      </c>
      <c r="K152" s="150">
        <v>0</v>
      </c>
      <c r="L152" s="151">
        <f t="shared" si="13"/>
        <v>513887</v>
      </c>
    </row>
    <row r="153" spans="1:12" x14ac:dyDescent="0.3">
      <c r="A153" s="143">
        <v>14</v>
      </c>
      <c r="B153" s="144" t="s">
        <v>779</v>
      </c>
      <c r="C153" s="150">
        <v>0</v>
      </c>
      <c r="D153" s="150">
        <v>0</v>
      </c>
      <c r="E153" s="150">
        <v>0</v>
      </c>
      <c r="F153" s="150">
        <v>0</v>
      </c>
      <c r="G153" s="150">
        <v>0</v>
      </c>
      <c r="H153" s="150">
        <v>0</v>
      </c>
      <c r="I153" s="150">
        <v>0</v>
      </c>
      <c r="J153" s="150">
        <v>207500</v>
      </c>
      <c r="K153" s="150">
        <v>0</v>
      </c>
      <c r="L153" s="151">
        <f t="shared" si="13"/>
        <v>207500</v>
      </c>
    </row>
    <row r="154" spans="1:12" x14ac:dyDescent="0.3">
      <c r="A154" s="140">
        <v>15</v>
      </c>
      <c r="B154" s="146" t="s">
        <v>780</v>
      </c>
      <c r="C154" s="150">
        <v>10224992</v>
      </c>
      <c r="D154" s="150">
        <v>1544641</v>
      </c>
      <c r="E154" s="150">
        <v>1339080</v>
      </c>
      <c r="F154" s="150">
        <v>453288</v>
      </c>
      <c r="G154" s="150">
        <v>4017618</v>
      </c>
      <c r="H154" s="150">
        <v>23087437</v>
      </c>
      <c r="I154" s="150">
        <v>734223</v>
      </c>
      <c r="J154" s="150">
        <v>6348620</v>
      </c>
      <c r="K154" s="150">
        <v>198100</v>
      </c>
      <c r="L154" s="151">
        <f t="shared" si="13"/>
        <v>47947999</v>
      </c>
    </row>
    <row r="155" spans="1:12" x14ac:dyDescent="0.3">
      <c r="A155" s="140">
        <v>16</v>
      </c>
      <c r="B155" s="146" t="s">
        <v>187</v>
      </c>
      <c r="C155" s="150">
        <v>66454</v>
      </c>
      <c r="D155" s="150">
        <v>110</v>
      </c>
      <c r="E155" s="150">
        <v>0</v>
      </c>
      <c r="F155" s="150">
        <v>0</v>
      </c>
      <c r="G155" s="150">
        <v>0</v>
      </c>
      <c r="H155" s="150">
        <v>123201</v>
      </c>
      <c r="I155" s="150">
        <v>1000</v>
      </c>
      <c r="J155" s="150">
        <v>0</v>
      </c>
      <c r="K155" s="150">
        <v>0</v>
      </c>
      <c r="L155" s="151">
        <f t="shared" si="13"/>
        <v>190765</v>
      </c>
    </row>
    <row r="156" spans="1:12" x14ac:dyDescent="0.3">
      <c r="A156" s="143">
        <v>17</v>
      </c>
      <c r="B156" s="146" t="s">
        <v>188</v>
      </c>
      <c r="C156" s="150">
        <v>79289</v>
      </c>
      <c r="D156" s="150">
        <v>1320</v>
      </c>
      <c r="E156" s="150">
        <v>0</v>
      </c>
      <c r="F156" s="150">
        <v>0</v>
      </c>
      <c r="G156" s="150">
        <v>0</v>
      </c>
      <c r="H156" s="150">
        <v>104898</v>
      </c>
      <c r="I156" s="150">
        <v>1000</v>
      </c>
      <c r="J156" s="150">
        <v>0</v>
      </c>
      <c r="K156" s="150">
        <v>0</v>
      </c>
      <c r="L156" s="151">
        <f t="shared" si="13"/>
        <v>186507</v>
      </c>
    </row>
    <row r="157" spans="1:12" x14ac:dyDescent="0.3">
      <c r="A157" s="140">
        <v>18</v>
      </c>
      <c r="B157" s="146" t="s">
        <v>189</v>
      </c>
      <c r="C157" s="150">
        <v>38900</v>
      </c>
      <c r="D157" s="150">
        <v>110</v>
      </c>
      <c r="E157" s="150">
        <v>0</v>
      </c>
      <c r="F157" s="150">
        <v>0</v>
      </c>
      <c r="G157" s="150">
        <v>0</v>
      </c>
      <c r="H157" s="150">
        <v>94161</v>
      </c>
      <c r="I157" s="150">
        <v>0</v>
      </c>
      <c r="J157" s="150">
        <v>0</v>
      </c>
      <c r="K157" s="150">
        <v>0</v>
      </c>
      <c r="L157" s="151">
        <f t="shared" si="13"/>
        <v>133171</v>
      </c>
    </row>
    <row r="158" spans="1:12" x14ac:dyDescent="0.3">
      <c r="A158" s="140">
        <v>19</v>
      </c>
      <c r="B158" s="146" t="s">
        <v>190</v>
      </c>
      <c r="C158" s="150">
        <v>30244</v>
      </c>
      <c r="D158" s="150">
        <v>150</v>
      </c>
      <c r="E158" s="150">
        <v>0</v>
      </c>
      <c r="F158" s="150">
        <v>0</v>
      </c>
      <c r="G158" s="150">
        <v>0</v>
      </c>
      <c r="H158" s="150">
        <v>23337</v>
      </c>
      <c r="I158" s="150">
        <v>0</v>
      </c>
      <c r="J158" s="150">
        <v>0</v>
      </c>
      <c r="K158" s="150">
        <v>0</v>
      </c>
      <c r="L158" s="151">
        <f t="shared" si="13"/>
        <v>53731</v>
      </c>
    </row>
    <row r="159" spans="1:12" x14ac:dyDescent="0.3">
      <c r="A159" s="143">
        <v>20</v>
      </c>
      <c r="B159" s="146" t="s">
        <v>192</v>
      </c>
      <c r="C159" s="150">
        <v>29953</v>
      </c>
      <c r="D159" s="150">
        <v>250</v>
      </c>
      <c r="E159" s="150">
        <v>0</v>
      </c>
      <c r="F159" s="150">
        <v>0</v>
      </c>
      <c r="G159" s="150">
        <v>0</v>
      </c>
      <c r="H159" s="150">
        <v>60458</v>
      </c>
      <c r="I159" s="150">
        <v>1000</v>
      </c>
      <c r="J159" s="150">
        <v>700</v>
      </c>
      <c r="K159" s="150">
        <v>0</v>
      </c>
      <c r="L159" s="151">
        <f t="shared" si="13"/>
        <v>92361</v>
      </c>
    </row>
    <row r="160" spans="1:12" x14ac:dyDescent="0.3">
      <c r="A160" s="140">
        <v>21</v>
      </c>
      <c r="B160" s="146" t="s">
        <v>781</v>
      </c>
      <c r="C160" s="150">
        <v>25065</v>
      </c>
      <c r="D160" s="150">
        <v>150</v>
      </c>
      <c r="E160" s="150">
        <v>0</v>
      </c>
      <c r="F160" s="150">
        <v>0</v>
      </c>
      <c r="G160" s="150">
        <v>0</v>
      </c>
      <c r="H160" s="150">
        <v>43925</v>
      </c>
      <c r="I160" s="150">
        <v>0</v>
      </c>
      <c r="J160" s="150">
        <v>0</v>
      </c>
      <c r="K160" s="150">
        <v>0</v>
      </c>
      <c r="L160" s="151">
        <f t="shared" si="13"/>
        <v>69140</v>
      </c>
    </row>
    <row r="161" spans="1:12" x14ac:dyDescent="0.3">
      <c r="A161" s="140">
        <v>22</v>
      </c>
      <c r="B161" s="146" t="s">
        <v>194</v>
      </c>
      <c r="C161" s="150">
        <v>57563</v>
      </c>
      <c r="D161" s="150">
        <v>150</v>
      </c>
      <c r="E161" s="150">
        <v>0</v>
      </c>
      <c r="F161" s="150">
        <v>0</v>
      </c>
      <c r="G161" s="150">
        <v>0</v>
      </c>
      <c r="H161" s="150">
        <v>49658</v>
      </c>
      <c r="I161" s="150">
        <v>0</v>
      </c>
      <c r="J161" s="150">
        <v>0</v>
      </c>
      <c r="K161" s="150">
        <v>0</v>
      </c>
      <c r="L161" s="151">
        <f t="shared" si="13"/>
        <v>107371</v>
      </c>
    </row>
    <row r="162" spans="1:12" x14ac:dyDescent="0.3">
      <c r="A162" s="143">
        <v>23</v>
      </c>
      <c r="B162" s="146" t="s">
        <v>201</v>
      </c>
      <c r="C162" s="150">
        <v>53072</v>
      </c>
      <c r="D162" s="150">
        <v>250</v>
      </c>
      <c r="E162" s="150">
        <v>0</v>
      </c>
      <c r="F162" s="150">
        <v>0</v>
      </c>
      <c r="G162" s="150">
        <v>0</v>
      </c>
      <c r="H162" s="150">
        <v>54938</v>
      </c>
      <c r="I162" s="150">
        <v>0</v>
      </c>
      <c r="J162" s="150">
        <v>0</v>
      </c>
      <c r="K162" s="150">
        <v>0</v>
      </c>
      <c r="L162" s="151">
        <f t="shared" si="13"/>
        <v>108260</v>
      </c>
    </row>
    <row r="163" spans="1:12" x14ac:dyDescent="0.3">
      <c r="A163" s="138" t="s">
        <v>756</v>
      </c>
      <c r="B163" s="139" t="s">
        <v>757</v>
      </c>
      <c r="C163" s="138" t="s">
        <v>758</v>
      </c>
      <c r="D163" s="138" t="s">
        <v>759</v>
      </c>
      <c r="E163" s="138" t="s">
        <v>760</v>
      </c>
      <c r="F163" s="138" t="s">
        <v>761</v>
      </c>
      <c r="G163" s="138" t="s">
        <v>762</v>
      </c>
      <c r="H163" s="138" t="s">
        <v>791</v>
      </c>
      <c r="I163" s="138" t="s">
        <v>763</v>
      </c>
      <c r="J163" s="138" t="s">
        <v>764</v>
      </c>
      <c r="K163" s="138" t="s">
        <v>792</v>
      </c>
      <c r="L163" s="149" t="s">
        <v>765</v>
      </c>
    </row>
    <row r="164" spans="1:12" x14ac:dyDescent="0.3">
      <c r="A164" s="140">
        <v>24</v>
      </c>
      <c r="B164" s="146" t="s">
        <v>202</v>
      </c>
      <c r="C164" s="150">
        <v>31094</v>
      </c>
      <c r="D164" s="150">
        <v>180</v>
      </c>
      <c r="E164" s="150">
        <v>0</v>
      </c>
      <c r="F164" s="150">
        <v>0</v>
      </c>
      <c r="G164" s="150">
        <v>0</v>
      </c>
      <c r="H164" s="150">
        <v>36053</v>
      </c>
      <c r="I164" s="150">
        <v>0</v>
      </c>
      <c r="J164" s="150">
        <v>0</v>
      </c>
      <c r="K164" s="150">
        <v>0</v>
      </c>
      <c r="L164" s="151">
        <f t="shared" si="13"/>
        <v>67327</v>
      </c>
    </row>
    <row r="165" spans="1:12" x14ac:dyDescent="0.3">
      <c r="A165" s="140">
        <v>25</v>
      </c>
      <c r="B165" s="146" t="s">
        <v>312</v>
      </c>
      <c r="C165" s="150">
        <v>55146</v>
      </c>
      <c r="D165" s="150">
        <v>180</v>
      </c>
      <c r="E165" s="150">
        <v>0</v>
      </c>
      <c r="F165" s="150">
        <v>0</v>
      </c>
      <c r="G165" s="150">
        <v>0</v>
      </c>
      <c r="H165" s="150">
        <v>66206</v>
      </c>
      <c r="I165" s="150">
        <v>0</v>
      </c>
      <c r="J165" s="150">
        <v>0</v>
      </c>
      <c r="K165" s="150">
        <v>0</v>
      </c>
      <c r="L165" s="151">
        <f t="shared" si="13"/>
        <v>121532</v>
      </c>
    </row>
    <row r="166" spans="1:12" x14ac:dyDescent="0.3">
      <c r="A166" s="143">
        <v>26</v>
      </c>
      <c r="B166" s="146" t="s">
        <v>205</v>
      </c>
      <c r="C166" s="150">
        <v>63379</v>
      </c>
      <c r="D166" s="150">
        <v>150</v>
      </c>
      <c r="E166" s="150">
        <v>0</v>
      </c>
      <c r="F166" s="150">
        <v>0</v>
      </c>
      <c r="G166" s="150">
        <v>0</v>
      </c>
      <c r="H166" s="150">
        <v>170702</v>
      </c>
      <c r="I166" s="150">
        <v>1000</v>
      </c>
      <c r="J166" s="150">
        <v>0</v>
      </c>
      <c r="K166" s="150">
        <v>0</v>
      </c>
      <c r="L166" s="151">
        <f t="shared" si="13"/>
        <v>235231</v>
      </c>
    </row>
    <row r="167" spans="1:12" x14ac:dyDescent="0.3">
      <c r="A167" s="140">
        <v>27</v>
      </c>
      <c r="B167" s="146" t="s">
        <v>782</v>
      </c>
      <c r="C167" s="150">
        <v>58723</v>
      </c>
      <c r="D167" s="150">
        <v>150</v>
      </c>
      <c r="E167" s="150">
        <v>0</v>
      </c>
      <c r="F167" s="150">
        <v>0</v>
      </c>
      <c r="G167" s="150">
        <v>0</v>
      </c>
      <c r="H167" s="150">
        <v>66196</v>
      </c>
      <c r="I167" s="150">
        <v>2700</v>
      </c>
      <c r="J167" s="150">
        <v>0</v>
      </c>
      <c r="K167" s="150">
        <v>0</v>
      </c>
      <c r="L167" s="151">
        <f t="shared" si="13"/>
        <v>127769</v>
      </c>
    </row>
    <row r="168" spans="1:12" x14ac:dyDescent="0.3">
      <c r="A168" s="140">
        <v>28</v>
      </c>
      <c r="B168" s="146" t="s">
        <v>207</v>
      </c>
      <c r="C168" s="150">
        <v>56587</v>
      </c>
      <c r="D168" s="150">
        <v>110</v>
      </c>
      <c r="E168" s="150">
        <v>0</v>
      </c>
      <c r="F168" s="150">
        <v>0</v>
      </c>
      <c r="G168" s="150">
        <v>0</v>
      </c>
      <c r="H168" s="150">
        <v>69020</v>
      </c>
      <c r="I168" s="150">
        <v>0</v>
      </c>
      <c r="J168" s="150">
        <v>2200</v>
      </c>
      <c r="K168" s="150">
        <v>0</v>
      </c>
      <c r="L168" s="151">
        <f t="shared" si="13"/>
        <v>127917</v>
      </c>
    </row>
    <row r="169" spans="1:12" x14ac:dyDescent="0.3">
      <c r="A169" s="143">
        <v>29</v>
      </c>
      <c r="B169" s="146" t="s">
        <v>314</v>
      </c>
      <c r="C169" s="150">
        <v>28665</v>
      </c>
      <c r="D169" s="150">
        <v>210</v>
      </c>
      <c r="E169" s="150">
        <v>0</v>
      </c>
      <c r="F169" s="150">
        <v>0</v>
      </c>
      <c r="G169" s="150">
        <v>0</v>
      </c>
      <c r="H169" s="150">
        <v>51764</v>
      </c>
      <c r="I169" s="150">
        <v>0</v>
      </c>
      <c r="J169" s="150">
        <v>0</v>
      </c>
      <c r="K169" s="150">
        <v>0</v>
      </c>
      <c r="L169" s="151">
        <f t="shared" si="13"/>
        <v>80639</v>
      </c>
    </row>
    <row r="170" spans="1:12" x14ac:dyDescent="0.3">
      <c r="A170" s="140">
        <v>30</v>
      </c>
      <c r="B170" s="146" t="s">
        <v>209</v>
      </c>
      <c r="C170" s="150">
        <v>49196</v>
      </c>
      <c r="D170" s="150">
        <v>110</v>
      </c>
      <c r="E170" s="150">
        <v>0</v>
      </c>
      <c r="F170" s="150">
        <v>0</v>
      </c>
      <c r="G170" s="150">
        <v>0</v>
      </c>
      <c r="H170" s="150">
        <v>63025</v>
      </c>
      <c r="I170" s="150">
        <v>1000</v>
      </c>
      <c r="J170" s="150">
        <v>0</v>
      </c>
      <c r="K170" s="150">
        <v>0</v>
      </c>
      <c r="L170" s="151">
        <f t="shared" si="13"/>
        <v>113331</v>
      </c>
    </row>
    <row r="171" spans="1:12" x14ac:dyDescent="0.3">
      <c r="A171" s="140">
        <v>31</v>
      </c>
      <c r="B171" s="146" t="s">
        <v>210</v>
      </c>
      <c r="C171" s="150">
        <v>84640</v>
      </c>
      <c r="D171" s="150">
        <v>320</v>
      </c>
      <c r="E171" s="150">
        <v>0</v>
      </c>
      <c r="F171" s="150">
        <v>0</v>
      </c>
      <c r="G171" s="150">
        <v>0</v>
      </c>
      <c r="H171" s="150">
        <v>137978</v>
      </c>
      <c r="I171" s="150">
        <v>1000</v>
      </c>
      <c r="J171" s="150">
        <v>0</v>
      </c>
      <c r="K171" s="150">
        <v>0</v>
      </c>
      <c r="L171" s="151">
        <f t="shared" si="13"/>
        <v>223938</v>
      </c>
    </row>
    <row r="172" spans="1:12" x14ac:dyDescent="0.3">
      <c r="A172" s="143">
        <v>32</v>
      </c>
      <c r="B172" s="146" t="s">
        <v>211</v>
      </c>
      <c r="C172" s="150">
        <v>58166</v>
      </c>
      <c r="D172" s="150">
        <v>110</v>
      </c>
      <c r="E172" s="150">
        <v>0</v>
      </c>
      <c r="F172" s="150">
        <v>0</v>
      </c>
      <c r="G172" s="150">
        <v>0</v>
      </c>
      <c r="H172" s="150">
        <v>62568</v>
      </c>
      <c r="I172" s="150">
        <v>0</v>
      </c>
      <c r="J172" s="150">
        <v>0</v>
      </c>
      <c r="K172" s="150">
        <v>0</v>
      </c>
      <c r="L172" s="151">
        <f t="shared" si="13"/>
        <v>120844</v>
      </c>
    </row>
    <row r="173" spans="1:12" x14ac:dyDescent="0.3">
      <c r="A173" s="140">
        <v>33</v>
      </c>
      <c r="B173" s="146" t="s">
        <v>212</v>
      </c>
      <c r="C173" s="150">
        <v>70357</v>
      </c>
      <c r="D173" s="150">
        <v>180</v>
      </c>
      <c r="E173" s="150">
        <v>0</v>
      </c>
      <c r="F173" s="150">
        <v>0</v>
      </c>
      <c r="G173" s="150">
        <v>0</v>
      </c>
      <c r="H173" s="150">
        <v>92360</v>
      </c>
      <c r="I173" s="150">
        <v>1000</v>
      </c>
      <c r="J173" s="150">
        <v>0</v>
      </c>
      <c r="K173" s="150">
        <v>0</v>
      </c>
      <c r="L173" s="151">
        <f t="shared" si="13"/>
        <v>163897</v>
      </c>
    </row>
    <row r="174" spans="1:12" x14ac:dyDescent="0.3">
      <c r="A174" s="140">
        <v>34</v>
      </c>
      <c r="B174" s="146" t="s">
        <v>213</v>
      </c>
      <c r="C174" s="150">
        <v>31260</v>
      </c>
      <c r="D174" s="150">
        <v>150</v>
      </c>
      <c r="E174" s="150">
        <v>0</v>
      </c>
      <c r="F174" s="150">
        <v>0</v>
      </c>
      <c r="G174" s="150">
        <v>0</v>
      </c>
      <c r="H174" s="150">
        <v>46817</v>
      </c>
      <c r="I174" s="150">
        <v>0</v>
      </c>
      <c r="J174" s="150">
        <v>0</v>
      </c>
      <c r="K174" s="150">
        <v>0</v>
      </c>
      <c r="L174" s="151">
        <f t="shared" si="13"/>
        <v>78227</v>
      </c>
    </row>
    <row r="175" spans="1:12" x14ac:dyDescent="0.3">
      <c r="A175" s="143">
        <v>35</v>
      </c>
      <c r="B175" s="146" t="s">
        <v>214</v>
      </c>
      <c r="C175" s="150">
        <v>71111</v>
      </c>
      <c r="D175" s="150">
        <v>180</v>
      </c>
      <c r="E175" s="150">
        <v>0</v>
      </c>
      <c r="F175" s="150">
        <v>0</v>
      </c>
      <c r="G175" s="150">
        <v>0</v>
      </c>
      <c r="H175" s="150">
        <v>98419</v>
      </c>
      <c r="I175" s="150">
        <v>1000</v>
      </c>
      <c r="J175" s="150">
        <v>0</v>
      </c>
      <c r="K175" s="150">
        <v>0</v>
      </c>
      <c r="L175" s="151">
        <f t="shared" si="13"/>
        <v>170710</v>
      </c>
    </row>
    <row r="176" spans="1:12" x14ac:dyDescent="0.3">
      <c r="A176" s="140">
        <v>36</v>
      </c>
      <c r="B176" s="146" t="s">
        <v>217</v>
      </c>
      <c r="C176" s="150">
        <v>54394</v>
      </c>
      <c r="D176" s="150">
        <v>180</v>
      </c>
      <c r="E176" s="150">
        <v>0</v>
      </c>
      <c r="F176" s="150">
        <v>0</v>
      </c>
      <c r="G176" s="150">
        <v>0</v>
      </c>
      <c r="H176" s="150">
        <v>71720</v>
      </c>
      <c r="I176" s="150">
        <v>0</v>
      </c>
      <c r="J176" s="150">
        <v>0</v>
      </c>
      <c r="K176" s="150">
        <v>0</v>
      </c>
      <c r="L176" s="151">
        <f t="shared" si="13"/>
        <v>126294</v>
      </c>
    </row>
    <row r="177" spans="1:12" x14ac:dyDescent="0.3">
      <c r="A177" s="140">
        <v>37</v>
      </c>
      <c r="B177" s="146" t="s">
        <v>219</v>
      </c>
      <c r="C177" s="150">
        <v>53033</v>
      </c>
      <c r="D177" s="150">
        <v>250</v>
      </c>
      <c r="E177" s="150">
        <v>0</v>
      </c>
      <c r="F177" s="150">
        <v>0</v>
      </c>
      <c r="G177" s="150">
        <v>0</v>
      </c>
      <c r="H177" s="150">
        <v>98461</v>
      </c>
      <c r="I177" s="150">
        <v>1000</v>
      </c>
      <c r="J177" s="150">
        <v>0</v>
      </c>
      <c r="K177" s="150">
        <v>0</v>
      </c>
      <c r="L177" s="151">
        <f t="shared" si="13"/>
        <v>152744</v>
      </c>
    </row>
    <row r="178" spans="1:12" x14ac:dyDescent="0.3">
      <c r="A178" s="143">
        <v>38</v>
      </c>
      <c r="B178" s="146" t="s">
        <v>222</v>
      </c>
      <c r="C178" s="150">
        <v>56488</v>
      </c>
      <c r="D178" s="150">
        <v>250</v>
      </c>
      <c r="E178" s="150">
        <v>0</v>
      </c>
      <c r="F178" s="150">
        <v>0</v>
      </c>
      <c r="G178" s="150">
        <v>0</v>
      </c>
      <c r="H178" s="150">
        <v>84638</v>
      </c>
      <c r="I178" s="150">
        <v>0</v>
      </c>
      <c r="J178" s="150">
        <v>0</v>
      </c>
      <c r="K178" s="150">
        <v>0</v>
      </c>
      <c r="L178" s="151">
        <f t="shared" si="13"/>
        <v>141376</v>
      </c>
    </row>
    <row r="179" spans="1:12" x14ac:dyDescent="0.3">
      <c r="A179" s="140">
        <v>39</v>
      </c>
      <c r="B179" s="146" t="s">
        <v>221</v>
      </c>
      <c r="C179" s="150">
        <v>69441</v>
      </c>
      <c r="D179" s="150">
        <v>150</v>
      </c>
      <c r="E179" s="150">
        <v>0</v>
      </c>
      <c r="F179" s="150">
        <v>0</v>
      </c>
      <c r="G179" s="150">
        <v>0</v>
      </c>
      <c r="H179" s="150">
        <v>97714</v>
      </c>
      <c r="I179" s="150">
        <v>3000</v>
      </c>
      <c r="J179" s="150">
        <v>0</v>
      </c>
      <c r="K179" s="150">
        <v>0</v>
      </c>
      <c r="L179" s="151">
        <f t="shared" si="13"/>
        <v>170305</v>
      </c>
    </row>
    <row r="180" spans="1:12" x14ac:dyDescent="0.3">
      <c r="A180" s="140">
        <v>40</v>
      </c>
      <c r="B180" s="146" t="s">
        <v>783</v>
      </c>
      <c r="C180" s="150">
        <v>66596</v>
      </c>
      <c r="D180" s="150">
        <v>180</v>
      </c>
      <c r="E180" s="150">
        <v>0</v>
      </c>
      <c r="F180" s="150">
        <v>0</v>
      </c>
      <c r="G180" s="150">
        <v>0</v>
      </c>
      <c r="H180" s="150">
        <v>69371</v>
      </c>
      <c r="I180" s="150">
        <v>1000</v>
      </c>
      <c r="J180" s="150">
        <v>0</v>
      </c>
      <c r="K180" s="150">
        <v>0</v>
      </c>
      <c r="L180" s="151">
        <f t="shared" si="13"/>
        <v>137147</v>
      </c>
    </row>
    <row r="181" spans="1:12" x14ac:dyDescent="0.3">
      <c r="A181" s="143"/>
      <c r="B181" s="147" t="s">
        <v>784</v>
      </c>
      <c r="C181" s="152">
        <f>SUM(C140:C180)</f>
        <v>11563808</v>
      </c>
      <c r="D181" s="152">
        <f t="shared" ref="D181:K181" si="14">SUM(D140:D180)</f>
        <v>1569581</v>
      </c>
      <c r="E181" s="152">
        <f t="shared" si="14"/>
        <v>60181759</v>
      </c>
      <c r="F181" s="152">
        <f t="shared" si="14"/>
        <v>8360469</v>
      </c>
      <c r="G181" s="152">
        <f t="shared" si="14"/>
        <v>20816077</v>
      </c>
      <c r="H181" s="152">
        <f t="shared" si="14"/>
        <v>29168771</v>
      </c>
      <c r="I181" s="152">
        <f t="shared" si="14"/>
        <v>12712424</v>
      </c>
      <c r="J181" s="152">
        <f t="shared" si="14"/>
        <v>7308739</v>
      </c>
      <c r="K181" s="152">
        <f t="shared" si="14"/>
        <v>198100</v>
      </c>
      <c r="L181" s="151">
        <f t="shared" si="13"/>
        <v>151879728</v>
      </c>
    </row>
    <row r="182" spans="1:12" x14ac:dyDescent="0.3">
      <c r="A182" s="143"/>
      <c r="B182" s="146" t="s">
        <v>785</v>
      </c>
      <c r="C182" s="153"/>
      <c r="D182" s="153"/>
      <c r="E182" s="153"/>
      <c r="F182" s="153"/>
      <c r="G182" s="153"/>
      <c r="H182" s="153"/>
      <c r="I182" s="153"/>
      <c r="J182" s="153"/>
      <c r="K182" s="153"/>
      <c r="L182" s="151"/>
    </row>
    <row r="183" spans="1:12" x14ac:dyDescent="0.3">
      <c r="A183" s="143">
        <f>A180+1</f>
        <v>41</v>
      </c>
      <c r="B183" s="146" t="s">
        <v>195</v>
      </c>
      <c r="C183" s="150">
        <v>28765</v>
      </c>
      <c r="D183" s="150">
        <v>300</v>
      </c>
      <c r="E183" s="150">
        <v>0</v>
      </c>
      <c r="F183" s="150">
        <v>0</v>
      </c>
      <c r="G183" s="150">
        <v>0</v>
      </c>
      <c r="H183" s="150">
        <v>34235</v>
      </c>
      <c r="I183" s="150">
        <v>0</v>
      </c>
      <c r="J183" s="150">
        <v>0</v>
      </c>
      <c r="K183" s="150">
        <v>0</v>
      </c>
      <c r="L183" s="151">
        <f t="shared" si="13"/>
        <v>63300</v>
      </c>
    </row>
    <row r="184" spans="1:12" x14ac:dyDescent="0.3">
      <c r="A184" s="143">
        <f t="shared" ref="A184:A189" si="15">A183+1</f>
        <v>42</v>
      </c>
      <c r="B184" s="146" t="s">
        <v>310</v>
      </c>
      <c r="C184" s="150">
        <v>69419</v>
      </c>
      <c r="D184" s="150">
        <v>100</v>
      </c>
      <c r="E184" s="150">
        <v>0</v>
      </c>
      <c r="F184" s="150">
        <v>0</v>
      </c>
      <c r="G184" s="150">
        <v>0</v>
      </c>
      <c r="H184" s="150">
        <v>98296</v>
      </c>
      <c r="I184" s="150">
        <v>1000</v>
      </c>
      <c r="J184" s="150">
        <v>2720</v>
      </c>
      <c r="K184" s="150">
        <v>0</v>
      </c>
      <c r="L184" s="151">
        <f t="shared" si="13"/>
        <v>171535</v>
      </c>
    </row>
    <row r="185" spans="1:12" x14ac:dyDescent="0.3">
      <c r="A185" s="143">
        <f t="shared" si="15"/>
        <v>43</v>
      </c>
      <c r="B185" s="146" t="s">
        <v>197</v>
      </c>
      <c r="C185" s="150">
        <v>45613</v>
      </c>
      <c r="D185" s="150">
        <v>150</v>
      </c>
      <c r="E185" s="150">
        <v>0</v>
      </c>
      <c r="F185" s="150">
        <v>0</v>
      </c>
      <c r="G185" s="150">
        <v>0</v>
      </c>
      <c r="H185" s="150">
        <v>32937</v>
      </c>
      <c r="I185" s="150">
        <v>0</v>
      </c>
      <c r="J185" s="150">
        <v>0</v>
      </c>
      <c r="K185" s="150">
        <v>0</v>
      </c>
      <c r="L185" s="151">
        <f t="shared" si="13"/>
        <v>78700</v>
      </c>
    </row>
    <row r="186" spans="1:12" x14ac:dyDescent="0.3">
      <c r="A186" s="143">
        <f t="shared" si="15"/>
        <v>44</v>
      </c>
      <c r="B186" s="146" t="s">
        <v>198</v>
      </c>
      <c r="C186" s="150">
        <v>27052</v>
      </c>
      <c r="D186" s="150">
        <v>150</v>
      </c>
      <c r="E186" s="150">
        <v>0</v>
      </c>
      <c r="F186" s="150">
        <v>0</v>
      </c>
      <c r="G186" s="150">
        <v>0</v>
      </c>
      <c r="H186" s="150">
        <v>31028</v>
      </c>
      <c r="I186" s="150">
        <v>0</v>
      </c>
      <c r="J186" s="150">
        <v>0</v>
      </c>
      <c r="K186" s="150">
        <v>0</v>
      </c>
      <c r="L186" s="151">
        <f t="shared" si="13"/>
        <v>58230</v>
      </c>
    </row>
    <row r="187" spans="1:12" x14ac:dyDescent="0.3">
      <c r="A187" s="143">
        <f t="shared" si="15"/>
        <v>45</v>
      </c>
      <c r="B187" s="146" t="s">
        <v>199</v>
      </c>
      <c r="C187" s="150">
        <v>37088</v>
      </c>
      <c r="D187" s="150">
        <v>150</v>
      </c>
      <c r="E187" s="150">
        <v>0</v>
      </c>
      <c r="F187" s="150">
        <v>0</v>
      </c>
      <c r="G187" s="150">
        <v>0</v>
      </c>
      <c r="H187" s="150">
        <v>26386</v>
      </c>
      <c r="I187" s="150">
        <v>0</v>
      </c>
      <c r="J187" s="150">
        <v>0</v>
      </c>
      <c r="K187" s="150">
        <v>0</v>
      </c>
      <c r="L187" s="151">
        <f t="shared" si="13"/>
        <v>63624</v>
      </c>
    </row>
    <row r="188" spans="1:12" x14ac:dyDescent="0.3">
      <c r="A188" s="143">
        <f t="shared" si="15"/>
        <v>46</v>
      </c>
      <c r="B188" s="146" t="s">
        <v>215</v>
      </c>
      <c r="C188" s="150">
        <v>22654</v>
      </c>
      <c r="D188" s="150">
        <v>100</v>
      </c>
      <c r="E188" s="150">
        <v>0</v>
      </c>
      <c r="F188" s="150">
        <v>0</v>
      </c>
      <c r="G188" s="150">
        <v>0</v>
      </c>
      <c r="H188" s="150">
        <v>30395</v>
      </c>
      <c r="I188" s="150">
        <v>0</v>
      </c>
      <c r="J188" s="150">
        <v>0</v>
      </c>
      <c r="K188" s="150">
        <v>0</v>
      </c>
      <c r="L188" s="151">
        <f t="shared" si="13"/>
        <v>53149</v>
      </c>
    </row>
    <row r="189" spans="1:12" x14ac:dyDescent="0.3">
      <c r="A189" s="143">
        <f t="shared" si="15"/>
        <v>47</v>
      </c>
      <c r="B189" s="146" t="s">
        <v>223</v>
      </c>
      <c r="C189" s="150">
        <v>37733</v>
      </c>
      <c r="D189" s="150">
        <v>100</v>
      </c>
      <c r="E189" s="150">
        <v>0</v>
      </c>
      <c r="F189" s="150">
        <v>0</v>
      </c>
      <c r="G189" s="150">
        <v>5370</v>
      </c>
      <c r="H189" s="150">
        <v>41372</v>
      </c>
      <c r="I189" s="150">
        <v>0</v>
      </c>
      <c r="J189" s="150">
        <v>0</v>
      </c>
      <c r="K189" s="150">
        <v>0</v>
      </c>
      <c r="L189" s="151">
        <f t="shared" si="13"/>
        <v>84575</v>
      </c>
    </row>
    <row r="190" spans="1:12" x14ac:dyDescent="0.3">
      <c r="A190" s="143"/>
      <c r="B190" s="147" t="s">
        <v>786</v>
      </c>
      <c r="C190" s="151">
        <f>SUM(C183:C189)</f>
        <v>268324</v>
      </c>
      <c r="D190" s="151">
        <f t="shared" ref="D190:K190" si="16">SUM(D183:D189)</f>
        <v>1050</v>
      </c>
      <c r="E190" s="151">
        <f t="shared" si="16"/>
        <v>0</v>
      </c>
      <c r="F190" s="151">
        <f t="shared" si="16"/>
        <v>0</v>
      </c>
      <c r="G190" s="151">
        <f t="shared" si="16"/>
        <v>5370</v>
      </c>
      <c r="H190" s="151">
        <f t="shared" si="16"/>
        <v>294649</v>
      </c>
      <c r="I190" s="151">
        <f t="shared" si="16"/>
        <v>1000</v>
      </c>
      <c r="J190" s="151">
        <f t="shared" si="16"/>
        <v>2720</v>
      </c>
      <c r="K190" s="151">
        <f t="shared" si="16"/>
        <v>0</v>
      </c>
      <c r="L190" s="151">
        <f t="shared" si="13"/>
        <v>573113</v>
      </c>
    </row>
    <row r="191" spans="1:12" x14ac:dyDescent="0.3">
      <c r="A191" s="143"/>
      <c r="B191" s="146" t="s">
        <v>787</v>
      </c>
      <c r="C191" s="154"/>
      <c r="D191" s="154"/>
      <c r="E191" s="154"/>
      <c r="F191" s="154"/>
      <c r="G191" s="154"/>
      <c r="H191" s="154"/>
      <c r="I191" s="154"/>
      <c r="J191" s="154"/>
      <c r="K191" s="154"/>
      <c r="L191" s="151"/>
    </row>
    <row r="192" spans="1:12" x14ac:dyDescent="0.3">
      <c r="A192" s="143">
        <f>A189+1</f>
        <v>48</v>
      </c>
      <c r="B192" s="146" t="s">
        <v>200</v>
      </c>
      <c r="C192" s="150">
        <v>209678</v>
      </c>
      <c r="D192" s="150">
        <v>5988</v>
      </c>
      <c r="E192" s="150">
        <v>0</v>
      </c>
      <c r="F192" s="150">
        <v>0</v>
      </c>
      <c r="G192" s="150">
        <v>0</v>
      </c>
      <c r="H192" s="150">
        <v>536913</v>
      </c>
      <c r="I192" s="150">
        <v>60133</v>
      </c>
      <c r="J192" s="150">
        <v>184992</v>
      </c>
      <c r="K192" s="150">
        <v>0</v>
      </c>
      <c r="L192" s="151">
        <f t="shared" si="13"/>
        <v>997704</v>
      </c>
    </row>
    <row r="193" spans="1:12" x14ac:dyDescent="0.3">
      <c r="A193" s="143">
        <f>A192+1</f>
        <v>49</v>
      </c>
      <c r="B193" s="146" t="s">
        <v>204</v>
      </c>
      <c r="C193" s="150">
        <v>233143</v>
      </c>
      <c r="D193" s="150">
        <v>2100</v>
      </c>
      <c r="E193" s="150">
        <v>0</v>
      </c>
      <c r="F193" s="150">
        <v>0</v>
      </c>
      <c r="G193" s="150">
        <v>0</v>
      </c>
      <c r="H193" s="150">
        <v>252065</v>
      </c>
      <c r="I193" s="150">
        <v>15000</v>
      </c>
      <c r="J193" s="150">
        <v>65949</v>
      </c>
      <c r="K193" s="150">
        <v>0</v>
      </c>
      <c r="L193" s="151">
        <f t="shared" si="13"/>
        <v>568257</v>
      </c>
    </row>
    <row r="194" spans="1:12" x14ac:dyDescent="0.3">
      <c r="A194" s="143">
        <f>A193+1</f>
        <v>50</v>
      </c>
      <c r="B194" s="146" t="s">
        <v>216</v>
      </c>
      <c r="C194" s="150">
        <v>384493</v>
      </c>
      <c r="D194" s="150">
        <v>35516</v>
      </c>
      <c r="E194" s="150">
        <v>0</v>
      </c>
      <c r="F194" s="150">
        <v>0</v>
      </c>
      <c r="G194" s="150">
        <v>15914</v>
      </c>
      <c r="H194" s="150">
        <v>573941</v>
      </c>
      <c r="I194" s="150">
        <v>36470</v>
      </c>
      <c r="J194" s="150">
        <v>6007</v>
      </c>
      <c r="K194" s="150">
        <v>0</v>
      </c>
      <c r="L194" s="151">
        <f>SUM(C194:K194)</f>
        <v>1052341</v>
      </c>
    </row>
    <row r="195" spans="1:12" x14ac:dyDescent="0.3">
      <c r="A195" s="143">
        <f>A194+1</f>
        <v>51</v>
      </c>
      <c r="B195" s="146" t="s">
        <v>218</v>
      </c>
      <c r="C195" s="150">
        <v>129618</v>
      </c>
      <c r="D195" s="150">
        <v>18000</v>
      </c>
      <c r="E195" s="150">
        <v>0</v>
      </c>
      <c r="F195" s="150">
        <v>0</v>
      </c>
      <c r="G195" s="150">
        <v>0</v>
      </c>
      <c r="H195" s="150">
        <v>266980</v>
      </c>
      <c r="I195" s="150">
        <v>9200</v>
      </c>
      <c r="J195" s="150">
        <v>0</v>
      </c>
      <c r="K195" s="150">
        <v>0</v>
      </c>
      <c r="L195" s="151">
        <f t="shared" si="13"/>
        <v>423798</v>
      </c>
    </row>
    <row r="196" spans="1:12" x14ac:dyDescent="0.3">
      <c r="A196" s="143"/>
      <c r="B196" s="147" t="s">
        <v>788</v>
      </c>
      <c r="C196" s="151">
        <f>SUM(C192:C195)</f>
        <v>956932</v>
      </c>
      <c r="D196" s="151">
        <f t="shared" ref="D196:K196" si="17">SUM(D192:D195)</f>
        <v>61604</v>
      </c>
      <c r="E196" s="151">
        <f t="shared" si="17"/>
        <v>0</v>
      </c>
      <c r="F196" s="151">
        <f t="shared" si="17"/>
        <v>0</v>
      </c>
      <c r="G196" s="151">
        <f t="shared" si="17"/>
        <v>15914</v>
      </c>
      <c r="H196" s="151">
        <f t="shared" si="17"/>
        <v>1629899</v>
      </c>
      <c r="I196" s="151">
        <f t="shared" si="17"/>
        <v>120803</v>
      </c>
      <c r="J196" s="151">
        <f t="shared" si="17"/>
        <v>256948</v>
      </c>
      <c r="K196" s="151">
        <f t="shared" si="17"/>
        <v>0</v>
      </c>
      <c r="L196" s="151">
        <f t="shared" si="13"/>
        <v>3042100</v>
      </c>
    </row>
    <row r="197" spans="1:12" x14ac:dyDescent="0.3">
      <c r="A197" s="143"/>
      <c r="B197" s="147" t="s">
        <v>789</v>
      </c>
      <c r="C197" s="151">
        <f>SUM(C181,C190,C196)</f>
        <v>12789064</v>
      </c>
      <c r="D197" s="151">
        <f t="shared" ref="D197:K197" si="18">SUM(D181,D190,D196)</f>
        <v>1632235</v>
      </c>
      <c r="E197" s="151">
        <f t="shared" si="18"/>
        <v>60181759</v>
      </c>
      <c r="F197" s="151">
        <f t="shared" si="18"/>
        <v>8360469</v>
      </c>
      <c r="G197" s="151">
        <f t="shared" si="18"/>
        <v>20837361</v>
      </c>
      <c r="H197" s="151">
        <f t="shared" si="18"/>
        <v>31093319</v>
      </c>
      <c r="I197" s="151">
        <f t="shared" si="18"/>
        <v>12834227</v>
      </c>
      <c r="J197" s="151">
        <f t="shared" si="18"/>
        <v>7568407</v>
      </c>
      <c r="K197" s="151">
        <f t="shared" si="18"/>
        <v>198100</v>
      </c>
      <c r="L197" s="151">
        <f t="shared" si="13"/>
        <v>155494941</v>
      </c>
    </row>
    <row r="198" spans="1:12" ht="28.2" customHeight="1" x14ac:dyDescent="0.3">
      <c r="A198" s="133"/>
      <c r="B198" s="133"/>
      <c r="C198" s="133"/>
      <c r="E198" s="133"/>
      <c r="F198" s="133"/>
      <c r="G198" s="133"/>
      <c r="H198" s="133"/>
      <c r="I198" s="133"/>
      <c r="J198" s="133"/>
      <c r="K198" s="135"/>
      <c r="L198" s="135"/>
    </row>
    <row r="199" spans="1:12" x14ac:dyDescent="0.3">
      <c r="A199" s="156"/>
      <c r="B199" s="133" t="s">
        <v>1586</v>
      </c>
      <c r="C199" s="133"/>
      <c r="D199" s="160"/>
      <c r="E199" s="133"/>
      <c r="F199" s="133"/>
      <c r="G199" s="133"/>
      <c r="H199" s="157"/>
      <c r="I199" s="133"/>
      <c r="J199" s="134"/>
      <c r="K199" s="135"/>
      <c r="L199" s="155"/>
    </row>
    <row r="200" spans="1:12" x14ac:dyDescent="0.3">
      <c r="A200" s="156"/>
      <c r="B200" s="133" t="s">
        <v>1591</v>
      </c>
      <c r="C200" s="133"/>
      <c r="D200" s="156"/>
      <c r="E200" s="133"/>
      <c r="F200" s="133"/>
      <c r="G200" s="133"/>
      <c r="H200" s="159"/>
      <c r="I200" s="133"/>
      <c r="J200" s="134"/>
      <c r="K200" s="135"/>
      <c r="L200" s="135"/>
    </row>
    <row r="201" spans="1:12" x14ac:dyDescent="0.3">
      <c r="A201" s="158"/>
      <c r="B201" s="133" t="s">
        <v>1588</v>
      </c>
      <c r="C201" s="133"/>
      <c r="D201" s="158"/>
      <c r="E201" s="133"/>
      <c r="F201" s="133"/>
      <c r="G201" s="133"/>
      <c r="H201" s="159"/>
      <c r="I201" s="133"/>
      <c r="J201" s="134"/>
      <c r="K201" s="135"/>
      <c r="L201" s="135"/>
    </row>
    <row r="202" spans="1:12" x14ac:dyDescent="0.3">
      <c r="A202" s="158"/>
      <c r="B202" s="133"/>
      <c r="C202" s="133"/>
      <c r="D202" s="156"/>
      <c r="E202" s="133"/>
      <c r="F202" s="133"/>
      <c r="G202" s="133"/>
      <c r="H202" s="161"/>
      <c r="I202" s="133"/>
      <c r="J202" s="134"/>
      <c r="K202" s="135"/>
      <c r="L202" s="135"/>
    </row>
    <row r="203" spans="1:12" x14ac:dyDescent="0.3">
      <c r="A203" s="158"/>
      <c r="B203" s="133"/>
      <c r="C203" s="133"/>
      <c r="D203" s="156"/>
      <c r="E203" s="133"/>
      <c r="F203" s="133"/>
      <c r="G203" s="133"/>
      <c r="H203" s="133"/>
      <c r="I203" s="133"/>
      <c r="J203" s="134"/>
      <c r="K203" s="135"/>
      <c r="L203" s="135"/>
    </row>
    <row r="204" spans="1:12" x14ac:dyDescent="0.3">
      <c r="D204" s="158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5"/>
  <sheetViews>
    <sheetView workbookViewId="0">
      <selection activeCell="C25" sqref="C25"/>
    </sheetView>
  </sheetViews>
  <sheetFormatPr defaultColWidth="9.109375" defaultRowHeight="15.6" x14ac:dyDescent="0.3"/>
  <cols>
    <col min="1" max="1" width="7.33203125" style="466" customWidth="1"/>
    <col min="2" max="2" width="45" style="383" customWidth="1"/>
    <col min="3" max="3" width="10.109375" style="467" customWidth="1"/>
    <col min="4" max="4" width="43.33203125" style="383" customWidth="1"/>
    <col min="5" max="5" width="10.33203125" style="383" bestFit="1" customWidth="1"/>
    <col min="6" max="6" width="18.6640625" style="383" customWidth="1"/>
    <col min="7" max="16384" width="9.109375" style="383"/>
  </cols>
  <sheetData>
    <row r="1" spans="1:5" x14ac:dyDescent="0.3">
      <c r="D1" s="468" t="s">
        <v>794</v>
      </c>
    </row>
    <row r="2" spans="1:5" x14ac:dyDescent="0.3">
      <c r="D2" s="468"/>
    </row>
    <row r="3" spans="1:5" x14ac:dyDescent="0.3">
      <c r="A3" s="469"/>
      <c r="B3" s="469" t="s">
        <v>1579</v>
      </c>
      <c r="C3" s="470"/>
      <c r="D3" s="469"/>
    </row>
    <row r="4" spans="1:5" x14ac:dyDescent="0.3">
      <c r="A4" s="469"/>
      <c r="B4" s="469" t="s">
        <v>1580</v>
      </c>
      <c r="C4" s="470"/>
      <c r="D4" s="469"/>
    </row>
    <row r="5" spans="1:5" x14ac:dyDescent="0.3">
      <c r="A5" s="469"/>
      <c r="B5" s="469"/>
      <c r="C5" s="470"/>
      <c r="D5" s="469"/>
    </row>
    <row r="6" spans="1:5" s="170" customFormat="1" ht="31.2" x14ac:dyDescent="0.3">
      <c r="A6" s="162" t="s">
        <v>756</v>
      </c>
      <c r="B6" s="162" t="s">
        <v>795</v>
      </c>
      <c r="C6" s="163" t="s">
        <v>796</v>
      </c>
      <c r="D6" s="162" t="s">
        <v>797</v>
      </c>
    </row>
    <row r="7" spans="1:5" s="117" customFormat="1" ht="31.2" x14ac:dyDescent="0.3">
      <c r="A7" s="162">
        <v>1</v>
      </c>
      <c r="B7" s="164" t="s">
        <v>798</v>
      </c>
      <c r="C7" s="520">
        <v>20000</v>
      </c>
      <c r="D7" s="164" t="s">
        <v>799</v>
      </c>
      <c r="E7" s="471"/>
    </row>
    <row r="8" spans="1:5" s="117" customFormat="1" ht="62.4" x14ac:dyDescent="0.3">
      <c r="A8" s="162">
        <v>2</v>
      </c>
      <c r="B8" s="164" t="s">
        <v>800</v>
      </c>
      <c r="C8" s="520">
        <v>500</v>
      </c>
      <c r="D8" s="164" t="s">
        <v>801</v>
      </c>
    </row>
    <row r="9" spans="1:5" s="117" customFormat="1" ht="93.6" x14ac:dyDescent="0.3">
      <c r="A9" s="162">
        <v>3</v>
      </c>
      <c r="B9" s="164" t="s">
        <v>802</v>
      </c>
      <c r="C9" s="520">
        <v>30000</v>
      </c>
      <c r="D9" s="164" t="s">
        <v>801</v>
      </c>
    </row>
    <row r="10" spans="1:5" s="117" customFormat="1" ht="31.2" x14ac:dyDescent="0.3">
      <c r="A10" s="162">
        <v>4</v>
      </c>
      <c r="B10" s="164" t="s">
        <v>803</v>
      </c>
      <c r="C10" s="520">
        <v>60000</v>
      </c>
      <c r="D10" s="164" t="s">
        <v>804</v>
      </c>
    </row>
    <row r="11" spans="1:5" s="117" customFormat="1" ht="46.8" x14ac:dyDescent="0.3">
      <c r="A11" s="162">
        <v>5</v>
      </c>
      <c r="B11" s="164" t="s">
        <v>805</v>
      </c>
      <c r="C11" s="520">
        <v>300000</v>
      </c>
      <c r="D11" s="164" t="s">
        <v>806</v>
      </c>
    </row>
    <row r="12" spans="1:5" s="117" customFormat="1" ht="78" x14ac:dyDescent="0.3">
      <c r="A12" s="162">
        <v>6</v>
      </c>
      <c r="B12" s="164" t="s">
        <v>807</v>
      </c>
      <c r="C12" s="520">
        <v>500000</v>
      </c>
      <c r="D12" s="164" t="s">
        <v>808</v>
      </c>
    </row>
    <row r="13" spans="1:5" s="117" customFormat="1" ht="46.8" x14ac:dyDescent="0.3">
      <c r="A13" s="162">
        <v>7</v>
      </c>
      <c r="B13" s="164" t="s">
        <v>809</v>
      </c>
      <c r="C13" s="520">
        <v>21400</v>
      </c>
      <c r="D13" s="164" t="s">
        <v>810</v>
      </c>
    </row>
    <row r="14" spans="1:5" s="117" customFormat="1" ht="46.8" x14ac:dyDescent="0.3">
      <c r="A14" s="162">
        <v>8</v>
      </c>
      <c r="B14" s="164" t="s">
        <v>811</v>
      </c>
      <c r="C14" s="520">
        <v>773700</v>
      </c>
      <c r="D14" s="164" t="s">
        <v>812</v>
      </c>
    </row>
    <row r="15" spans="1:5" s="117" customFormat="1" ht="46.8" x14ac:dyDescent="0.3">
      <c r="A15" s="162">
        <v>9</v>
      </c>
      <c r="B15" s="164" t="s">
        <v>813</v>
      </c>
      <c r="C15" s="520">
        <v>1050000</v>
      </c>
      <c r="D15" s="164" t="s">
        <v>814</v>
      </c>
    </row>
    <row r="16" spans="1:5" s="117" customFormat="1" ht="46.8" x14ac:dyDescent="0.3">
      <c r="A16" s="162">
        <v>10</v>
      </c>
      <c r="B16" s="164" t="s">
        <v>815</v>
      </c>
      <c r="C16" s="520">
        <v>20000</v>
      </c>
      <c r="D16" s="164" t="s">
        <v>816</v>
      </c>
    </row>
    <row r="17" spans="1:5" s="117" customFormat="1" ht="31.2" x14ac:dyDescent="0.3">
      <c r="A17" s="162">
        <v>11</v>
      </c>
      <c r="B17" s="164" t="s">
        <v>817</v>
      </c>
      <c r="C17" s="520">
        <v>12000</v>
      </c>
      <c r="D17" s="164" t="s">
        <v>818</v>
      </c>
    </row>
    <row r="18" spans="1:5" s="117" customFormat="1" ht="46.8" x14ac:dyDescent="0.3">
      <c r="A18" s="162">
        <v>12</v>
      </c>
      <c r="B18" s="164" t="s">
        <v>819</v>
      </c>
      <c r="C18" s="520">
        <v>4000</v>
      </c>
      <c r="D18" s="164" t="s">
        <v>818</v>
      </c>
    </row>
    <row r="19" spans="1:5" s="117" customFormat="1" ht="46.8" x14ac:dyDescent="0.3">
      <c r="A19" s="162">
        <v>13</v>
      </c>
      <c r="B19" s="164" t="s">
        <v>820</v>
      </c>
      <c r="C19" s="520">
        <v>3000</v>
      </c>
      <c r="D19" s="164" t="s">
        <v>818</v>
      </c>
      <c r="E19" s="471"/>
    </row>
    <row r="20" spans="1:5" s="117" customFormat="1" ht="31.2" x14ac:dyDescent="0.3">
      <c r="A20" s="162">
        <v>14</v>
      </c>
      <c r="B20" s="164" t="s">
        <v>821</v>
      </c>
      <c r="C20" s="520">
        <v>10000</v>
      </c>
      <c r="D20" s="164" t="s">
        <v>822</v>
      </c>
    </row>
    <row r="21" spans="1:5" s="117" customFormat="1" ht="62.4" x14ac:dyDescent="0.3">
      <c r="A21" s="162">
        <v>15</v>
      </c>
      <c r="B21" s="164" t="s">
        <v>823</v>
      </c>
      <c r="C21" s="520">
        <v>4000</v>
      </c>
      <c r="D21" s="164" t="s">
        <v>824</v>
      </c>
    </row>
    <row r="22" spans="1:5" s="117" customFormat="1" ht="62.4" x14ac:dyDescent="0.3">
      <c r="A22" s="162">
        <v>16</v>
      </c>
      <c r="B22" s="164" t="s">
        <v>825</v>
      </c>
      <c r="C22" s="520">
        <v>7000</v>
      </c>
      <c r="D22" s="164" t="s">
        <v>826</v>
      </c>
    </row>
    <row r="23" spans="1:5" s="117" customFormat="1" ht="62.4" x14ac:dyDescent="0.3">
      <c r="A23" s="162">
        <v>17</v>
      </c>
      <c r="B23" s="164" t="s">
        <v>827</v>
      </c>
      <c r="C23" s="520">
        <v>6000</v>
      </c>
      <c r="D23" s="164" t="s">
        <v>824</v>
      </c>
      <c r="E23" s="471"/>
    </row>
    <row r="24" spans="1:5" s="117" customFormat="1" ht="31.2" x14ac:dyDescent="0.3">
      <c r="A24" s="162">
        <v>18</v>
      </c>
      <c r="B24" s="164" t="s">
        <v>828</v>
      </c>
      <c r="C24" s="520">
        <v>10000</v>
      </c>
      <c r="D24" s="164" t="s">
        <v>818</v>
      </c>
      <c r="E24" s="471"/>
    </row>
    <row r="25" spans="1:5" s="117" customFormat="1" ht="31.2" x14ac:dyDescent="0.3">
      <c r="A25" s="162">
        <v>19</v>
      </c>
      <c r="B25" s="164" t="s">
        <v>829</v>
      </c>
      <c r="C25" s="520">
        <v>1000</v>
      </c>
      <c r="D25" s="164" t="s">
        <v>818</v>
      </c>
      <c r="E25" s="471"/>
    </row>
    <row r="26" spans="1:5" s="117" customFormat="1" ht="46.8" x14ac:dyDescent="0.3">
      <c r="A26" s="162">
        <v>20</v>
      </c>
      <c r="B26" s="164" t="s">
        <v>830</v>
      </c>
      <c r="C26" s="520">
        <v>70000</v>
      </c>
      <c r="D26" s="164" t="s">
        <v>818</v>
      </c>
    </row>
    <row r="27" spans="1:5" s="117" customFormat="1" x14ac:dyDescent="0.3">
      <c r="A27" s="165"/>
      <c r="B27" s="166"/>
      <c r="C27" s="167"/>
      <c r="D27" s="166"/>
    </row>
    <row r="28" spans="1:5" s="117" customFormat="1" ht="30.6" customHeight="1" x14ac:dyDescent="0.3">
      <c r="A28" s="165"/>
      <c r="B28" s="166"/>
      <c r="C28" s="167"/>
      <c r="D28" s="166"/>
    </row>
    <row r="29" spans="1:5" s="39" customFormat="1" x14ac:dyDescent="0.3">
      <c r="A29" s="645"/>
      <c r="B29" s="39" t="s">
        <v>1586</v>
      </c>
      <c r="C29" s="29"/>
      <c r="D29" s="29"/>
    </row>
    <row r="30" spans="1:5" s="39" customFormat="1" x14ac:dyDescent="0.3">
      <c r="A30" s="645"/>
      <c r="B30" s="39" t="s">
        <v>1587</v>
      </c>
      <c r="C30" s="29"/>
      <c r="D30" s="29"/>
    </row>
    <row r="31" spans="1:5" s="39" customFormat="1" x14ac:dyDescent="0.3">
      <c r="A31" s="646"/>
      <c r="B31" s="39" t="s">
        <v>1588</v>
      </c>
      <c r="C31" s="29"/>
      <c r="D31" s="29"/>
    </row>
    <row r="32" spans="1:5" s="39" customFormat="1" x14ac:dyDescent="0.3">
      <c r="A32" s="646"/>
      <c r="C32" s="29"/>
      <c r="D32" s="29"/>
    </row>
    <row r="33" spans="1:4" s="382" customFormat="1" x14ac:dyDescent="0.3">
      <c r="A33" s="646"/>
    </row>
    <row r="34" spans="1:4" s="384" customFormat="1" x14ac:dyDescent="0.3">
      <c r="A34" s="647"/>
    </row>
    <row r="35" spans="1:4" s="37" customFormat="1" x14ac:dyDescent="0.3">
      <c r="A35" s="648"/>
      <c r="C35" s="36"/>
      <c r="D35" s="36"/>
    </row>
    <row r="36" spans="1:4" s="39" customFormat="1" x14ac:dyDescent="0.3">
      <c r="A36" s="319"/>
      <c r="B36" s="38"/>
      <c r="C36" s="38"/>
      <c r="D36" s="38"/>
    </row>
    <row r="37" spans="1:4" s="42" customFormat="1" x14ac:dyDescent="0.3">
      <c r="A37" s="320"/>
      <c r="B37" s="41"/>
      <c r="C37" s="41"/>
      <c r="D37" s="41"/>
    </row>
    <row r="38" spans="1:4" s="44" customFormat="1" x14ac:dyDescent="0.3">
      <c r="A38" s="319"/>
      <c r="B38" s="43"/>
      <c r="C38" s="43"/>
      <c r="D38" s="43"/>
    </row>
    <row r="39" spans="1:4" s="39" customFormat="1" x14ac:dyDescent="0.3">
      <c r="A39" s="319"/>
      <c r="B39" s="38"/>
      <c r="C39" s="38"/>
      <c r="D39" s="168"/>
    </row>
    <row r="40" spans="1:4" s="42" customFormat="1" x14ac:dyDescent="0.3">
      <c r="A40" s="320"/>
      <c r="B40" s="41"/>
      <c r="C40" s="41"/>
      <c r="D40" s="169"/>
    </row>
    <row r="41" spans="1:4" s="42" customFormat="1" x14ac:dyDescent="0.3">
      <c r="A41" s="320"/>
      <c r="B41" s="41"/>
      <c r="C41" s="41"/>
      <c r="D41" s="169"/>
    </row>
    <row r="42" spans="1:4" s="42" customFormat="1" x14ac:dyDescent="0.3">
      <c r="A42" s="51"/>
      <c r="B42" s="48"/>
      <c r="C42" s="48"/>
      <c r="D42" s="48"/>
    </row>
    <row r="43" spans="1:4" s="321" customFormat="1" x14ac:dyDescent="0.3">
      <c r="A43" s="225"/>
    </row>
    <row r="44" spans="1:4" s="321" customFormat="1" x14ac:dyDescent="0.3">
      <c r="A44" s="225"/>
    </row>
    <row r="45" spans="1:4" x14ac:dyDescent="0.3">
      <c r="A45" s="225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2"/>
  <sheetViews>
    <sheetView topLeftCell="A31" workbookViewId="0">
      <selection activeCell="I34" sqref="I34"/>
    </sheetView>
  </sheetViews>
  <sheetFormatPr defaultRowHeight="14.4" x14ac:dyDescent="0.3"/>
  <cols>
    <col min="1" max="1" width="15.6640625" customWidth="1"/>
    <col min="2" max="2" width="40.6640625" style="118" customWidth="1"/>
    <col min="3" max="6" width="19.6640625" customWidth="1"/>
    <col min="7" max="7" width="19.5546875" customWidth="1"/>
    <col min="8" max="9" width="19.6640625" customWidth="1"/>
  </cols>
  <sheetData>
    <row r="1" spans="1:9" x14ac:dyDescent="0.3">
      <c r="A1" s="171"/>
      <c r="B1" s="474"/>
      <c r="C1" s="172"/>
      <c r="D1" s="172"/>
      <c r="E1" s="172"/>
      <c r="F1" s="171"/>
      <c r="G1" s="172"/>
      <c r="H1" s="172"/>
      <c r="I1" s="172"/>
    </row>
    <row r="2" spans="1:9" x14ac:dyDescent="0.3">
      <c r="A2" s="171"/>
      <c r="B2" s="474"/>
      <c r="C2" s="172"/>
      <c r="D2" s="172"/>
      <c r="E2" s="172"/>
      <c r="F2" s="171"/>
      <c r="G2" s="172"/>
      <c r="H2" s="172"/>
      <c r="I2" s="173" t="s">
        <v>831</v>
      </c>
    </row>
    <row r="3" spans="1:9" x14ac:dyDescent="0.3">
      <c r="A3" s="171"/>
      <c r="B3" s="474"/>
      <c r="C3" s="172"/>
      <c r="D3" s="172"/>
      <c r="E3" s="172"/>
      <c r="F3" s="171"/>
      <c r="G3" s="172"/>
      <c r="H3" s="172"/>
      <c r="I3" s="173"/>
    </row>
    <row r="4" spans="1:9" x14ac:dyDescent="0.3">
      <c r="A4" s="174" t="s">
        <v>1592</v>
      </c>
      <c r="B4" s="475"/>
      <c r="C4" s="175"/>
      <c r="D4" s="175"/>
      <c r="E4" s="175"/>
      <c r="F4" s="176"/>
      <c r="G4" s="175"/>
      <c r="H4" s="175"/>
      <c r="I4" s="175"/>
    </row>
    <row r="5" spans="1:9" x14ac:dyDescent="0.3">
      <c r="A5" s="174"/>
      <c r="B5" s="475"/>
      <c r="C5" s="175"/>
      <c r="D5" s="175"/>
      <c r="E5" s="175"/>
      <c r="F5" s="176"/>
      <c r="G5" s="175"/>
      <c r="H5" s="175"/>
      <c r="I5" s="175"/>
    </row>
    <row r="6" spans="1:9" x14ac:dyDescent="0.3">
      <c r="A6" s="714"/>
      <c r="B6" s="714"/>
      <c r="C6" s="715"/>
      <c r="D6" s="177"/>
      <c r="E6" s="177"/>
      <c r="F6" s="178"/>
      <c r="G6" s="177"/>
      <c r="H6" s="177"/>
      <c r="I6" s="177"/>
    </row>
    <row r="7" spans="1:9" ht="28.2" x14ac:dyDescent="0.3">
      <c r="A7" s="179" t="s">
        <v>832</v>
      </c>
      <c r="B7" s="179" t="s">
        <v>833</v>
      </c>
      <c r="C7" s="180" t="s">
        <v>834</v>
      </c>
      <c r="D7" s="180" t="s">
        <v>835</v>
      </c>
      <c r="E7" s="180" t="s">
        <v>836</v>
      </c>
      <c r="F7" s="181" t="s">
        <v>837</v>
      </c>
      <c r="G7" s="180" t="s">
        <v>838</v>
      </c>
      <c r="H7" s="180" t="s">
        <v>839</v>
      </c>
      <c r="I7" s="180" t="s">
        <v>840</v>
      </c>
    </row>
    <row r="8" spans="1:9" ht="42" x14ac:dyDescent="0.3">
      <c r="A8" s="478" t="s">
        <v>377</v>
      </c>
      <c r="B8" s="182" t="s">
        <v>464</v>
      </c>
      <c r="C8" s="481">
        <f t="shared" ref="C8:I8" si="0">SUM(C9:C9)</f>
        <v>2373000</v>
      </c>
      <c r="D8" s="481">
        <f t="shared" si="0"/>
        <v>279915</v>
      </c>
      <c r="E8" s="481">
        <f t="shared" si="0"/>
        <v>226836</v>
      </c>
      <c r="F8" s="481">
        <f t="shared" si="0"/>
        <v>137200</v>
      </c>
      <c r="G8" s="481">
        <f t="shared" si="0"/>
        <v>102224</v>
      </c>
      <c r="H8" s="481">
        <f t="shared" si="0"/>
        <v>260340</v>
      </c>
      <c r="I8" s="481">
        <f t="shared" si="0"/>
        <v>267510</v>
      </c>
    </row>
    <row r="9" spans="1:9" ht="28.2" x14ac:dyDescent="0.3">
      <c r="A9" s="479" t="s">
        <v>466</v>
      </c>
      <c r="B9" s="183" t="s">
        <v>841</v>
      </c>
      <c r="C9" s="482">
        <v>2373000</v>
      </c>
      <c r="D9" s="482">
        <v>279915</v>
      </c>
      <c r="E9" s="482">
        <v>226836</v>
      </c>
      <c r="F9" s="482">
        <v>137200</v>
      </c>
      <c r="G9" s="483">
        <v>102224</v>
      </c>
      <c r="H9" s="482">
        <v>260340</v>
      </c>
      <c r="I9" s="482">
        <v>267510</v>
      </c>
    </row>
    <row r="10" spans="1:9" ht="28.2" x14ac:dyDescent="0.3">
      <c r="A10" s="478" t="s">
        <v>458</v>
      </c>
      <c r="B10" s="184" t="s">
        <v>457</v>
      </c>
      <c r="C10" s="481">
        <f>SUM(C11:C14)</f>
        <v>106785</v>
      </c>
      <c r="D10" s="481">
        <f>SUM(D11:D14)</f>
        <v>25430</v>
      </c>
      <c r="E10" s="481">
        <f>SUM(E11:E14)</f>
        <v>15763</v>
      </c>
      <c r="F10" s="481">
        <f>SUM(F11:F14)</f>
        <v>8400</v>
      </c>
      <c r="G10" s="481">
        <f t="shared" ref="G10:I10" si="1">SUM(G11:G14)</f>
        <v>2971</v>
      </c>
      <c r="H10" s="481">
        <f t="shared" si="1"/>
        <v>120114</v>
      </c>
      <c r="I10" s="481">
        <f t="shared" si="1"/>
        <v>18432</v>
      </c>
    </row>
    <row r="11" spans="1:9" ht="28.2" x14ac:dyDescent="0.3">
      <c r="A11" s="479" t="s">
        <v>484</v>
      </c>
      <c r="B11" s="183" t="s">
        <v>842</v>
      </c>
      <c r="C11" s="482">
        <v>13830</v>
      </c>
      <c r="D11" s="482">
        <v>18720</v>
      </c>
      <c r="E11" s="482">
        <v>5040</v>
      </c>
      <c r="F11" s="482">
        <v>4200</v>
      </c>
      <c r="G11" s="482"/>
      <c r="H11" s="482">
        <v>80000</v>
      </c>
      <c r="I11" s="482">
        <v>2350</v>
      </c>
    </row>
    <row r="12" spans="1:9" ht="42" x14ac:dyDescent="0.3">
      <c r="A12" s="479" t="s">
        <v>486</v>
      </c>
      <c r="B12" s="183" t="s">
        <v>843</v>
      </c>
      <c r="C12" s="482">
        <v>61760</v>
      </c>
      <c r="D12" s="482">
        <v>6710</v>
      </c>
      <c r="E12" s="482">
        <v>8223</v>
      </c>
      <c r="F12" s="482">
        <v>4200</v>
      </c>
      <c r="G12" s="483">
        <v>2971</v>
      </c>
      <c r="H12" s="482">
        <v>8100</v>
      </c>
      <c r="I12" s="482">
        <v>8482</v>
      </c>
    </row>
    <row r="13" spans="1:9" ht="28.2" x14ac:dyDescent="0.3">
      <c r="A13" s="479" t="s">
        <v>572</v>
      </c>
      <c r="B13" s="183" t="s">
        <v>844</v>
      </c>
      <c r="C13" s="482">
        <v>18000</v>
      </c>
      <c r="D13" s="484"/>
      <c r="E13" s="482">
        <v>2500</v>
      </c>
      <c r="F13" s="482"/>
      <c r="G13" s="484"/>
      <c r="H13" s="482">
        <v>32014</v>
      </c>
      <c r="I13" s="482">
        <v>7600</v>
      </c>
    </row>
    <row r="14" spans="1:9" x14ac:dyDescent="0.3">
      <c r="A14" s="479">
        <v>209</v>
      </c>
      <c r="B14" s="183" t="s">
        <v>1310</v>
      </c>
      <c r="C14" s="482">
        <v>13195</v>
      </c>
      <c r="D14" s="484"/>
      <c r="E14" s="482"/>
      <c r="F14" s="482"/>
      <c r="G14" s="484"/>
      <c r="H14" s="482"/>
      <c r="I14" s="482"/>
    </row>
    <row r="15" spans="1:9" ht="28.2" x14ac:dyDescent="0.3">
      <c r="A15" s="478" t="s">
        <v>470</v>
      </c>
      <c r="B15" s="182" t="s">
        <v>469</v>
      </c>
      <c r="C15" s="481">
        <f t="shared" ref="C15:I15" si="2">SUM(C16:C18)</f>
        <v>479148</v>
      </c>
      <c r="D15" s="481">
        <f t="shared" si="2"/>
        <v>53776</v>
      </c>
      <c r="E15" s="481">
        <f t="shared" si="2"/>
        <v>44688</v>
      </c>
      <c r="F15" s="481">
        <f t="shared" si="2"/>
        <v>27900</v>
      </c>
      <c r="G15" s="481">
        <f t="shared" si="2"/>
        <v>19647</v>
      </c>
      <c r="H15" s="481">
        <f t="shared" si="2"/>
        <v>64733</v>
      </c>
      <c r="I15" s="481">
        <f t="shared" si="2"/>
        <v>53497</v>
      </c>
    </row>
    <row r="16" spans="1:9" ht="28.2" x14ac:dyDescent="0.3">
      <c r="A16" s="479" t="s">
        <v>472</v>
      </c>
      <c r="B16" s="183" t="s">
        <v>845</v>
      </c>
      <c r="C16" s="482">
        <v>309428</v>
      </c>
      <c r="D16" s="482">
        <v>33586</v>
      </c>
      <c r="E16" s="482">
        <v>26832</v>
      </c>
      <c r="F16" s="482">
        <v>17500</v>
      </c>
      <c r="G16" s="483">
        <v>11878</v>
      </c>
      <c r="H16" s="482">
        <v>38867</v>
      </c>
      <c r="I16" s="482">
        <v>32343</v>
      </c>
    </row>
    <row r="17" spans="1:9" ht="28.2" x14ac:dyDescent="0.3">
      <c r="A17" s="479" t="s">
        <v>474</v>
      </c>
      <c r="B17" s="183" t="s">
        <v>846</v>
      </c>
      <c r="C17" s="482">
        <v>119030</v>
      </c>
      <c r="D17" s="482">
        <v>12690</v>
      </c>
      <c r="E17" s="482">
        <v>11280</v>
      </c>
      <c r="F17" s="482">
        <v>7100</v>
      </c>
      <c r="G17" s="483">
        <v>4907</v>
      </c>
      <c r="H17" s="482">
        <v>16336</v>
      </c>
      <c r="I17" s="482">
        <v>13360</v>
      </c>
    </row>
    <row r="18" spans="1:9" ht="28.2" x14ac:dyDescent="0.3">
      <c r="A18" s="479" t="s">
        <v>476</v>
      </c>
      <c r="B18" s="183" t="s">
        <v>847</v>
      </c>
      <c r="C18" s="482">
        <v>50690</v>
      </c>
      <c r="D18" s="482">
        <v>7500</v>
      </c>
      <c r="E18" s="482">
        <v>6576</v>
      </c>
      <c r="F18" s="482">
        <v>3300</v>
      </c>
      <c r="G18" s="483">
        <v>2862</v>
      </c>
      <c r="H18" s="482">
        <v>9530</v>
      </c>
      <c r="I18" s="482">
        <v>7794</v>
      </c>
    </row>
    <row r="19" spans="1:9" x14ac:dyDescent="0.3">
      <c r="A19" s="478" t="s">
        <v>488</v>
      </c>
      <c r="B19" s="182" t="s">
        <v>487</v>
      </c>
      <c r="C19" s="481">
        <f t="shared" ref="C19:I19" si="3">SUM(C20:C30)</f>
        <v>783684</v>
      </c>
      <c r="D19" s="481">
        <f t="shared" si="3"/>
        <v>236790</v>
      </c>
      <c r="E19" s="481">
        <f t="shared" si="3"/>
        <v>135190</v>
      </c>
      <c r="F19" s="481">
        <f t="shared" si="3"/>
        <v>30800</v>
      </c>
      <c r="G19" s="481">
        <f t="shared" si="3"/>
        <v>109650</v>
      </c>
      <c r="H19" s="481">
        <f t="shared" si="3"/>
        <v>59400</v>
      </c>
      <c r="I19" s="481">
        <f t="shared" si="3"/>
        <v>135000</v>
      </c>
    </row>
    <row r="20" spans="1:9" x14ac:dyDescent="0.3">
      <c r="A20" s="479" t="s">
        <v>511</v>
      </c>
      <c r="B20" s="183" t="s">
        <v>848</v>
      </c>
      <c r="C20" s="484"/>
      <c r="D20" s="482"/>
      <c r="E20" s="484"/>
      <c r="F20" s="482"/>
      <c r="G20" s="482"/>
      <c r="H20" s="482"/>
      <c r="I20" s="482"/>
    </row>
    <row r="21" spans="1:9" x14ac:dyDescent="0.3">
      <c r="A21" s="479" t="s">
        <v>560</v>
      </c>
      <c r="B21" s="183" t="s">
        <v>849</v>
      </c>
      <c r="C21" s="482">
        <v>2400</v>
      </c>
      <c r="D21" s="482">
        <v>200</v>
      </c>
      <c r="E21" s="484"/>
      <c r="F21" s="482"/>
      <c r="G21" s="482"/>
      <c r="H21" s="482"/>
      <c r="I21" s="482"/>
    </row>
    <row r="22" spans="1:9" x14ac:dyDescent="0.3">
      <c r="A22" s="479" t="s">
        <v>513</v>
      </c>
      <c r="B22" s="183" t="s">
        <v>850</v>
      </c>
      <c r="C22" s="482">
        <v>43900</v>
      </c>
      <c r="D22" s="482">
        <v>1590</v>
      </c>
      <c r="E22" s="482">
        <v>600</v>
      </c>
      <c r="F22" s="482"/>
      <c r="G22" s="483">
        <v>10600</v>
      </c>
      <c r="H22" s="482"/>
      <c r="I22" s="482"/>
    </row>
    <row r="23" spans="1:9" x14ac:dyDescent="0.3">
      <c r="A23" s="479" t="s">
        <v>490</v>
      </c>
      <c r="B23" s="183" t="s">
        <v>851</v>
      </c>
      <c r="C23" s="482">
        <v>298184</v>
      </c>
      <c r="D23" s="482">
        <v>45000</v>
      </c>
      <c r="E23" s="482">
        <v>9290</v>
      </c>
      <c r="F23" s="482">
        <v>5600</v>
      </c>
      <c r="G23" s="483">
        <v>10250</v>
      </c>
      <c r="H23" s="482">
        <v>9000</v>
      </c>
      <c r="I23" s="482">
        <v>23800</v>
      </c>
    </row>
    <row r="24" spans="1:9" x14ac:dyDescent="0.3">
      <c r="A24" s="479" t="s">
        <v>492</v>
      </c>
      <c r="B24" s="183" t="s">
        <v>852</v>
      </c>
      <c r="C24" s="482">
        <v>207000</v>
      </c>
      <c r="D24" s="482">
        <v>130000</v>
      </c>
      <c r="E24" s="482">
        <v>22412</v>
      </c>
      <c r="F24" s="482">
        <v>9400</v>
      </c>
      <c r="G24" s="483">
        <v>14900</v>
      </c>
      <c r="H24" s="482">
        <v>26000</v>
      </c>
      <c r="I24" s="482">
        <v>80000</v>
      </c>
    </row>
    <row r="25" spans="1:9" x14ac:dyDescent="0.3">
      <c r="A25" s="479" t="s">
        <v>494</v>
      </c>
      <c r="B25" s="183" t="s">
        <v>853</v>
      </c>
      <c r="C25" s="482">
        <v>196500</v>
      </c>
      <c r="D25" s="482">
        <v>45000</v>
      </c>
      <c r="E25" s="482">
        <v>101088</v>
      </c>
      <c r="F25" s="482">
        <v>15800</v>
      </c>
      <c r="G25" s="483">
        <v>72900</v>
      </c>
      <c r="H25" s="482">
        <v>11400</v>
      </c>
      <c r="I25" s="482">
        <v>20000</v>
      </c>
    </row>
    <row r="26" spans="1:9" x14ac:dyDescent="0.3">
      <c r="A26" s="479" t="s">
        <v>496</v>
      </c>
      <c r="B26" s="183" t="s">
        <v>854</v>
      </c>
      <c r="C26" s="482">
        <v>5500</v>
      </c>
      <c r="D26" s="482"/>
      <c r="E26" s="484"/>
      <c r="F26" s="482"/>
      <c r="G26" s="482"/>
      <c r="H26" s="482"/>
      <c r="I26" s="482">
        <v>4900</v>
      </c>
    </row>
    <row r="27" spans="1:9" x14ac:dyDescent="0.3">
      <c r="A27" s="479" t="s">
        <v>515</v>
      </c>
      <c r="B27" s="183" t="s">
        <v>855</v>
      </c>
      <c r="C27" s="482">
        <v>200</v>
      </c>
      <c r="D27" s="482"/>
      <c r="E27" s="482">
        <v>1000</v>
      </c>
      <c r="F27" s="482"/>
      <c r="G27" s="482"/>
      <c r="H27" s="482">
        <v>2000</v>
      </c>
      <c r="I27" s="482"/>
    </row>
    <row r="28" spans="1:9" x14ac:dyDescent="0.3">
      <c r="A28" s="480">
        <v>1052</v>
      </c>
      <c r="B28" s="476" t="s">
        <v>856</v>
      </c>
      <c r="C28" s="485"/>
      <c r="D28" s="485"/>
      <c r="E28" s="485"/>
      <c r="F28" s="485"/>
      <c r="G28" s="485"/>
      <c r="H28" s="485">
        <v>11000</v>
      </c>
      <c r="I28" s="485"/>
    </row>
    <row r="29" spans="1:9" x14ac:dyDescent="0.3">
      <c r="A29" s="479" t="s">
        <v>517</v>
      </c>
      <c r="B29" s="183" t="s">
        <v>857</v>
      </c>
      <c r="C29" s="482">
        <v>30000</v>
      </c>
      <c r="D29" s="482">
        <v>15000</v>
      </c>
      <c r="E29" s="482">
        <v>800</v>
      </c>
      <c r="F29" s="482"/>
      <c r="G29" s="483">
        <v>1000</v>
      </c>
      <c r="H29" s="482"/>
      <c r="I29" s="482">
        <v>6300</v>
      </c>
    </row>
    <row r="30" spans="1:9" ht="28.2" x14ac:dyDescent="0.3">
      <c r="A30" s="479">
        <v>1092</v>
      </c>
      <c r="B30" s="183" t="s">
        <v>858</v>
      </c>
      <c r="C30" s="484"/>
      <c r="D30" s="482"/>
      <c r="E30" s="484"/>
      <c r="F30" s="482"/>
      <c r="G30" s="482"/>
      <c r="H30" s="482"/>
      <c r="I30" s="482"/>
    </row>
    <row r="31" spans="1:9" ht="28.2" x14ac:dyDescent="0.3">
      <c r="A31" s="478" t="s">
        <v>532</v>
      </c>
      <c r="B31" s="182" t="s">
        <v>531</v>
      </c>
      <c r="C31" s="481">
        <f t="shared" ref="C31:I31" si="4">SUM(C32:C33)</f>
        <v>9267</v>
      </c>
      <c r="D31" s="481">
        <f t="shared" si="4"/>
        <v>5000</v>
      </c>
      <c r="E31" s="481">
        <f t="shared" si="4"/>
        <v>3951</v>
      </c>
      <c r="F31" s="481">
        <f t="shared" si="4"/>
        <v>200</v>
      </c>
      <c r="G31" s="481">
        <f t="shared" si="4"/>
        <v>1340</v>
      </c>
      <c r="H31" s="481">
        <f t="shared" si="4"/>
        <v>6300</v>
      </c>
      <c r="I31" s="481">
        <f t="shared" si="4"/>
        <v>26935</v>
      </c>
    </row>
    <row r="32" spans="1:9" ht="42" x14ac:dyDescent="0.3">
      <c r="A32" s="479" t="s">
        <v>576</v>
      </c>
      <c r="B32" s="183" t="s">
        <v>859</v>
      </c>
      <c r="C32" s="482">
        <v>4348</v>
      </c>
      <c r="D32" s="482"/>
      <c r="E32" s="482">
        <v>2725</v>
      </c>
      <c r="F32" s="482">
        <v>200</v>
      </c>
      <c r="G32" s="483">
        <v>1000</v>
      </c>
      <c r="H32" s="482"/>
      <c r="I32" s="482"/>
    </row>
    <row r="33" spans="1:9" ht="42" x14ac:dyDescent="0.3">
      <c r="A33" s="479" t="s">
        <v>534</v>
      </c>
      <c r="B33" s="183" t="s">
        <v>860</v>
      </c>
      <c r="C33" s="482">
        <v>4919</v>
      </c>
      <c r="D33" s="482">
        <v>5000</v>
      </c>
      <c r="E33" s="482">
        <v>1226</v>
      </c>
      <c r="F33" s="482"/>
      <c r="G33" s="483">
        <v>340</v>
      </c>
      <c r="H33" s="482">
        <v>6300</v>
      </c>
      <c r="I33" s="482">
        <v>26935</v>
      </c>
    </row>
    <row r="34" spans="1:9" x14ac:dyDescent="0.3">
      <c r="A34" s="185" t="s">
        <v>861</v>
      </c>
      <c r="B34" s="183"/>
      <c r="C34" s="481">
        <f t="shared" ref="C34:I34" si="5">SUM(C8+C10+C15+C19+C31)</f>
        <v>3751884</v>
      </c>
      <c r="D34" s="481">
        <f t="shared" si="5"/>
        <v>600911</v>
      </c>
      <c r="E34" s="481">
        <f t="shared" si="5"/>
        <v>426428</v>
      </c>
      <c r="F34" s="481">
        <f t="shared" si="5"/>
        <v>204500</v>
      </c>
      <c r="G34" s="481">
        <f t="shared" si="5"/>
        <v>235832</v>
      </c>
      <c r="H34" s="481">
        <f t="shared" si="5"/>
        <v>510887</v>
      </c>
      <c r="I34" s="481">
        <f t="shared" si="5"/>
        <v>501374</v>
      </c>
    </row>
    <row r="35" spans="1:9" x14ac:dyDescent="0.3">
      <c r="A35" s="186"/>
      <c r="B35" s="477"/>
      <c r="C35" s="486"/>
      <c r="D35" s="486"/>
      <c r="E35" s="486"/>
      <c r="F35" s="486"/>
      <c r="G35" s="486"/>
      <c r="H35" s="487"/>
      <c r="I35" s="487"/>
    </row>
    <row r="36" spans="1:9" ht="28.2" x14ac:dyDescent="0.3">
      <c r="A36" s="478" t="s">
        <v>502</v>
      </c>
      <c r="B36" s="182" t="s">
        <v>501</v>
      </c>
      <c r="C36" s="481">
        <f t="shared" ref="C36:I36" si="6">SUM(C37:C42)</f>
        <v>391862</v>
      </c>
      <c r="D36" s="481">
        <f t="shared" si="6"/>
        <v>0</v>
      </c>
      <c r="E36" s="481">
        <f t="shared" si="6"/>
        <v>4987</v>
      </c>
      <c r="F36" s="481">
        <f t="shared" si="6"/>
        <v>3000</v>
      </c>
      <c r="G36" s="481">
        <f t="shared" si="6"/>
        <v>0</v>
      </c>
      <c r="H36" s="481">
        <f t="shared" si="6"/>
        <v>3000</v>
      </c>
      <c r="I36" s="481">
        <f t="shared" si="6"/>
        <v>8800</v>
      </c>
    </row>
    <row r="37" spans="1:9" x14ac:dyDescent="0.3">
      <c r="A37" s="479">
        <v>5201</v>
      </c>
      <c r="B37" s="183" t="s">
        <v>862</v>
      </c>
      <c r="C37" s="482">
        <v>3967</v>
      </c>
      <c r="D37" s="482"/>
      <c r="E37" s="482">
        <v>2999</v>
      </c>
      <c r="F37" s="482"/>
      <c r="G37" s="482"/>
      <c r="H37" s="482">
        <v>3000</v>
      </c>
      <c r="I37" s="482">
        <v>3900</v>
      </c>
    </row>
    <row r="38" spans="1:9" ht="28.2" x14ac:dyDescent="0.3">
      <c r="A38" s="479" t="s">
        <v>504</v>
      </c>
      <c r="B38" s="183" t="s">
        <v>863</v>
      </c>
      <c r="C38" s="482">
        <v>2280</v>
      </c>
      <c r="D38" s="482"/>
      <c r="E38" s="482">
        <v>1988</v>
      </c>
      <c r="F38" s="482">
        <v>3000</v>
      </c>
      <c r="G38" s="482"/>
      <c r="H38" s="484"/>
      <c r="I38" s="482">
        <v>4900</v>
      </c>
    </row>
    <row r="39" spans="1:9" x14ac:dyDescent="0.3">
      <c r="A39" s="479" t="s">
        <v>690</v>
      </c>
      <c r="B39" s="183" t="s">
        <v>864</v>
      </c>
      <c r="C39" s="482">
        <v>350532</v>
      </c>
      <c r="D39" s="482"/>
      <c r="E39" s="482"/>
      <c r="F39" s="482"/>
      <c r="G39" s="482"/>
      <c r="H39" s="484"/>
      <c r="I39" s="482"/>
    </row>
    <row r="40" spans="1:9" x14ac:dyDescent="0.3">
      <c r="A40" s="479" t="s">
        <v>536</v>
      </c>
      <c r="B40" s="183" t="s">
        <v>865</v>
      </c>
      <c r="C40" s="482">
        <v>35083</v>
      </c>
      <c r="D40" s="482"/>
      <c r="E40" s="482"/>
      <c r="F40" s="482"/>
      <c r="G40" s="482"/>
      <c r="H40" s="482"/>
      <c r="I40" s="482"/>
    </row>
    <row r="41" spans="1:9" x14ac:dyDescent="0.3">
      <c r="A41" s="479">
        <v>5206</v>
      </c>
      <c r="B41" s="183" t="s">
        <v>866</v>
      </c>
      <c r="C41" s="482"/>
      <c r="D41" s="482"/>
      <c r="E41" s="482"/>
      <c r="F41" s="482"/>
      <c r="G41" s="482"/>
      <c r="H41" s="482"/>
      <c r="I41" s="482"/>
    </row>
    <row r="42" spans="1:9" x14ac:dyDescent="0.3">
      <c r="A42" s="479" t="s">
        <v>646</v>
      </c>
      <c r="B42" s="183" t="s">
        <v>867</v>
      </c>
      <c r="C42" s="482"/>
      <c r="D42" s="482"/>
      <c r="E42" s="482"/>
      <c r="F42" s="482"/>
      <c r="G42" s="482"/>
      <c r="H42" s="482"/>
      <c r="I42" s="482"/>
    </row>
    <row r="43" spans="1:9" x14ac:dyDescent="0.3">
      <c r="A43" s="185" t="s">
        <v>868</v>
      </c>
      <c r="B43" s="477"/>
      <c r="C43" s="481">
        <f t="shared" ref="C43:I43" si="7">SUM(C36)</f>
        <v>391862</v>
      </c>
      <c r="D43" s="481">
        <f t="shared" si="7"/>
        <v>0</v>
      </c>
      <c r="E43" s="481">
        <f t="shared" si="7"/>
        <v>4987</v>
      </c>
      <c r="F43" s="481">
        <f t="shared" si="7"/>
        <v>3000</v>
      </c>
      <c r="G43" s="481">
        <f t="shared" si="7"/>
        <v>0</v>
      </c>
      <c r="H43" s="481">
        <f t="shared" si="7"/>
        <v>3000</v>
      </c>
      <c r="I43" s="481">
        <f t="shared" si="7"/>
        <v>8800</v>
      </c>
    </row>
    <row r="44" spans="1:9" x14ac:dyDescent="0.3">
      <c r="A44" s="185"/>
      <c r="B44" s="477"/>
      <c r="C44" s="488"/>
      <c r="D44" s="488"/>
      <c r="E44" s="488"/>
      <c r="F44" s="488"/>
      <c r="G44" s="488"/>
      <c r="H44" s="488"/>
      <c r="I44" s="488"/>
    </row>
    <row r="45" spans="1:9" x14ac:dyDescent="0.3">
      <c r="A45" s="187" t="s">
        <v>869</v>
      </c>
      <c r="B45" s="477"/>
      <c r="C45" s="489">
        <f t="shared" ref="C45:I45" si="8">SUM(C34+C43)</f>
        <v>4143746</v>
      </c>
      <c r="D45" s="489">
        <f t="shared" si="8"/>
        <v>600911</v>
      </c>
      <c r="E45" s="489">
        <f t="shared" si="8"/>
        <v>431415</v>
      </c>
      <c r="F45" s="489">
        <f t="shared" si="8"/>
        <v>207500</v>
      </c>
      <c r="G45" s="489">
        <f t="shared" si="8"/>
        <v>235832</v>
      </c>
      <c r="H45" s="489">
        <f t="shared" si="8"/>
        <v>513887</v>
      </c>
      <c r="I45" s="489">
        <f t="shared" si="8"/>
        <v>510174</v>
      </c>
    </row>
    <row r="46" spans="1:9" x14ac:dyDescent="0.3">
      <c r="A46" s="188"/>
      <c r="B46" s="188"/>
      <c r="D46" s="188"/>
      <c r="E46" s="189"/>
      <c r="F46" s="189"/>
      <c r="G46" s="188"/>
      <c r="H46" s="188"/>
      <c r="I46" s="188"/>
    </row>
    <row r="47" spans="1:9" ht="15.6" x14ac:dyDescent="0.3">
      <c r="A47" s="645"/>
      <c r="B47" s="188"/>
      <c r="C47" s="194"/>
      <c r="D47" s="188"/>
      <c r="E47" s="189"/>
      <c r="F47" s="189"/>
      <c r="G47" s="191"/>
      <c r="H47" s="188"/>
      <c r="I47" s="188"/>
    </row>
    <row r="48" spans="1:9" ht="15.6" x14ac:dyDescent="0.3">
      <c r="A48" s="645"/>
      <c r="B48" s="188" t="s">
        <v>1586</v>
      </c>
      <c r="C48" s="190"/>
      <c r="D48" s="188"/>
      <c r="E48" s="188"/>
      <c r="F48" s="189"/>
      <c r="G48" s="193"/>
      <c r="H48" s="188"/>
      <c r="I48" s="188"/>
    </row>
    <row r="49" spans="1:9" ht="15.6" x14ac:dyDescent="0.3">
      <c r="A49" s="646"/>
      <c r="B49" s="188" t="s">
        <v>1587</v>
      </c>
      <c r="C49" s="192"/>
      <c r="D49" s="188"/>
      <c r="E49" s="188"/>
      <c r="F49" s="189"/>
      <c r="G49" s="188"/>
      <c r="H49" s="188"/>
      <c r="I49" s="188"/>
    </row>
    <row r="50" spans="1:9" ht="15.6" x14ac:dyDescent="0.3">
      <c r="A50" s="646"/>
      <c r="B50" s="188" t="s">
        <v>1588</v>
      </c>
      <c r="C50" s="190"/>
      <c r="D50" s="188"/>
      <c r="E50" s="188"/>
      <c r="F50" s="189"/>
      <c r="G50" s="193"/>
      <c r="H50" s="188"/>
      <c r="I50" s="188"/>
    </row>
    <row r="51" spans="1:9" ht="15.6" x14ac:dyDescent="0.3">
      <c r="A51" s="646"/>
      <c r="B51" s="188"/>
      <c r="C51" s="190"/>
      <c r="D51" s="188"/>
      <c r="E51" s="188"/>
      <c r="F51" s="189"/>
      <c r="G51" s="188"/>
      <c r="H51" s="188"/>
      <c r="I51" s="188"/>
    </row>
    <row r="52" spans="1:9" x14ac:dyDescent="0.3">
      <c r="A52" s="192"/>
      <c r="B52" s="188"/>
      <c r="C52" s="192"/>
      <c r="D52" s="188"/>
      <c r="E52" s="188"/>
      <c r="F52" s="189"/>
      <c r="G52" s="188"/>
      <c r="H52" s="188"/>
      <c r="I52" s="188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21"/>
  <sheetViews>
    <sheetView workbookViewId="0">
      <selection activeCell="D5" sqref="D5"/>
    </sheetView>
  </sheetViews>
  <sheetFormatPr defaultRowHeight="14.4" x14ac:dyDescent="0.3"/>
  <cols>
    <col min="1" max="1" width="59.109375" customWidth="1"/>
    <col min="2" max="2" width="14.88671875" style="318" customWidth="1"/>
    <col min="3" max="3" width="18.44140625" customWidth="1"/>
    <col min="4" max="7" width="13.6640625" customWidth="1"/>
  </cols>
  <sheetData>
    <row r="1" spans="1:7" x14ac:dyDescent="0.3">
      <c r="A1" s="322"/>
      <c r="B1" s="350"/>
      <c r="C1" s="323"/>
      <c r="D1" s="323"/>
      <c r="E1" s="323"/>
      <c r="F1" s="323"/>
      <c r="G1" s="324" t="s">
        <v>1568</v>
      </c>
    </row>
    <row r="2" spans="1:7" x14ac:dyDescent="0.3">
      <c r="A2" s="322"/>
      <c r="B2" s="350"/>
      <c r="C2" s="323"/>
      <c r="D2" s="323"/>
      <c r="E2" s="323"/>
      <c r="F2" s="323"/>
      <c r="G2" s="323"/>
    </row>
    <row r="3" spans="1:7" x14ac:dyDescent="0.3">
      <c r="A3" s="325"/>
      <c r="B3" s="350"/>
      <c r="C3" s="323"/>
      <c r="D3" s="323"/>
      <c r="E3" s="323"/>
      <c r="F3" s="323"/>
      <c r="G3" s="323"/>
    </row>
    <row r="4" spans="1:7" x14ac:dyDescent="0.3">
      <c r="A4" s="326"/>
      <c r="B4" s="350"/>
      <c r="C4" s="323"/>
      <c r="D4" s="323"/>
      <c r="E4" s="323"/>
      <c r="F4" s="327"/>
      <c r="G4" s="323"/>
    </row>
    <row r="5" spans="1:7" x14ac:dyDescent="0.3">
      <c r="A5" s="326"/>
      <c r="B5" s="350"/>
      <c r="C5" s="323"/>
      <c r="D5" s="323"/>
      <c r="E5" s="323"/>
      <c r="F5" s="323"/>
      <c r="G5" s="323"/>
    </row>
    <row r="6" spans="1:7" x14ac:dyDescent="0.3">
      <c r="A6" s="716"/>
      <c r="B6" s="716"/>
      <c r="C6" s="716"/>
      <c r="D6" s="716"/>
      <c r="E6" s="716"/>
      <c r="F6" s="716"/>
      <c r="G6" s="716"/>
    </row>
    <row r="7" spans="1:7" x14ac:dyDescent="0.3">
      <c r="A7" s="716"/>
      <c r="B7" s="716"/>
      <c r="C7" s="716"/>
      <c r="D7" s="716"/>
      <c r="E7" s="716"/>
      <c r="F7" s="716"/>
      <c r="G7" s="716"/>
    </row>
    <row r="8" spans="1:7" ht="15.75" customHeight="1" x14ac:dyDescent="0.3">
      <c r="A8" s="716" t="s">
        <v>1596</v>
      </c>
      <c r="B8" s="716"/>
      <c r="C8" s="716"/>
      <c r="D8" s="716"/>
      <c r="E8" s="716"/>
      <c r="F8" s="716"/>
      <c r="G8" s="716"/>
    </row>
    <row r="9" spans="1:7" ht="22.8" customHeight="1" x14ac:dyDescent="0.3">
      <c r="A9" s="716" t="s">
        <v>1328</v>
      </c>
      <c r="B9" s="716"/>
      <c r="C9" s="716"/>
      <c r="D9" s="716"/>
      <c r="E9" s="716"/>
      <c r="F9" s="716"/>
      <c r="G9" s="716"/>
    </row>
    <row r="10" spans="1:7" x14ac:dyDescent="0.3">
      <c r="A10" s="329"/>
      <c r="B10" s="349"/>
      <c r="C10" s="328"/>
      <c r="D10" s="328"/>
      <c r="E10" s="328"/>
      <c r="F10" s="328"/>
      <c r="G10" s="328"/>
    </row>
    <row r="11" spans="1:7" ht="96.6" x14ac:dyDescent="0.3">
      <c r="A11" s="330" t="s">
        <v>1584</v>
      </c>
      <c r="B11" s="331" t="s">
        <v>317</v>
      </c>
      <c r="C11" s="332" t="s">
        <v>1585</v>
      </c>
      <c r="D11" s="333" t="s">
        <v>870</v>
      </c>
      <c r="E11" s="333" t="s">
        <v>871</v>
      </c>
      <c r="F11" s="333" t="s">
        <v>872</v>
      </c>
      <c r="G11" s="333" t="s">
        <v>873</v>
      </c>
    </row>
    <row r="12" spans="1:7" x14ac:dyDescent="0.3">
      <c r="A12" s="493" t="s">
        <v>874</v>
      </c>
      <c r="B12" s="351"/>
      <c r="C12" s="334"/>
      <c r="D12" s="334"/>
      <c r="E12" s="334"/>
      <c r="F12" s="334"/>
      <c r="G12" s="334"/>
    </row>
    <row r="13" spans="1:7" x14ac:dyDescent="0.3">
      <c r="A13" s="491" t="s">
        <v>875</v>
      </c>
      <c r="B13" s="352"/>
      <c r="C13" s="335"/>
      <c r="D13" s="335"/>
      <c r="E13" s="335"/>
      <c r="F13" s="335"/>
      <c r="G13" s="335"/>
    </row>
    <row r="14" spans="1:7" x14ac:dyDescent="0.3">
      <c r="A14" s="336"/>
      <c r="B14" s="353"/>
      <c r="C14" s="335"/>
      <c r="D14" s="335"/>
      <c r="E14" s="335"/>
      <c r="F14" s="335"/>
      <c r="G14" s="335"/>
    </row>
    <row r="15" spans="1:7" x14ac:dyDescent="0.3">
      <c r="A15" s="336" t="s">
        <v>876</v>
      </c>
      <c r="B15" s="351" t="s">
        <v>877</v>
      </c>
      <c r="C15" s="337">
        <f>SUM(D15:G15)</f>
        <v>57</v>
      </c>
      <c r="D15" s="338">
        <f>SUM(D16)</f>
        <v>0</v>
      </c>
      <c r="E15" s="338">
        <f>SUM(E16)</f>
        <v>57</v>
      </c>
      <c r="F15" s="338">
        <f>SUM(F16)</f>
        <v>0</v>
      </c>
      <c r="G15" s="338">
        <f>SUM(G16)</f>
        <v>0</v>
      </c>
    </row>
    <row r="16" spans="1:7" x14ac:dyDescent="0.3">
      <c r="A16" s="339" t="s">
        <v>878</v>
      </c>
      <c r="B16" s="354" t="s">
        <v>879</v>
      </c>
      <c r="C16" s="340">
        <f t="shared" ref="C16:C24" si="0">SUM(D16:G16)</f>
        <v>57</v>
      </c>
      <c r="D16" s="335">
        <v>0</v>
      </c>
      <c r="E16" s="335">
        <v>57</v>
      </c>
      <c r="F16" s="335">
        <v>0</v>
      </c>
      <c r="G16" s="335">
        <v>0</v>
      </c>
    </row>
    <row r="17" spans="1:7" s="490" customFormat="1" x14ac:dyDescent="0.3">
      <c r="A17" s="336" t="s">
        <v>415</v>
      </c>
      <c r="B17" s="351" t="s">
        <v>1311</v>
      </c>
      <c r="C17" s="337">
        <f>SUM(D17:G17)</f>
        <v>10370</v>
      </c>
      <c r="D17" s="337">
        <f t="shared" ref="D17:G17" si="1">D18</f>
        <v>0</v>
      </c>
      <c r="E17" s="337">
        <f t="shared" si="1"/>
        <v>0</v>
      </c>
      <c r="F17" s="337">
        <f t="shared" si="1"/>
        <v>10370</v>
      </c>
      <c r="G17" s="337">
        <f t="shared" si="1"/>
        <v>0</v>
      </c>
    </row>
    <row r="18" spans="1:7" s="490" customFormat="1" ht="27.6" x14ac:dyDescent="0.3">
      <c r="A18" s="339" t="s">
        <v>1313</v>
      </c>
      <c r="B18" s="354" t="s">
        <v>1312</v>
      </c>
      <c r="C18" s="340">
        <f>SUM(D18:G18)</f>
        <v>10370</v>
      </c>
      <c r="D18" s="338">
        <v>0</v>
      </c>
      <c r="E18" s="338">
        <v>0</v>
      </c>
      <c r="F18" s="338">
        <v>10370</v>
      </c>
      <c r="G18" s="338">
        <v>0</v>
      </c>
    </row>
    <row r="19" spans="1:7" x14ac:dyDescent="0.3">
      <c r="A19" s="336" t="s">
        <v>347</v>
      </c>
      <c r="B19" s="351" t="s">
        <v>882</v>
      </c>
      <c r="C19" s="337">
        <f t="shared" si="0"/>
        <v>7404713</v>
      </c>
      <c r="D19" s="338">
        <f t="shared" ref="D19:E19" si="2">SUM(D20+D21)</f>
        <v>0</v>
      </c>
      <c r="E19" s="338">
        <f t="shared" si="2"/>
        <v>0</v>
      </c>
      <c r="F19" s="338">
        <f>SUM(F20+F21)</f>
        <v>7404713</v>
      </c>
      <c r="G19" s="338">
        <f>SUM(G20+G21)</f>
        <v>0</v>
      </c>
    </row>
    <row r="20" spans="1:7" x14ac:dyDescent="0.3">
      <c r="A20" s="339" t="s">
        <v>881</v>
      </c>
      <c r="B20" s="354" t="s">
        <v>883</v>
      </c>
      <c r="C20" s="340">
        <f t="shared" si="0"/>
        <v>16332</v>
      </c>
      <c r="D20" s="335">
        <v>0</v>
      </c>
      <c r="E20" s="335">
        <v>0</v>
      </c>
      <c r="F20" s="335">
        <v>16332</v>
      </c>
      <c r="G20" s="335">
        <v>0</v>
      </c>
    </row>
    <row r="21" spans="1:7" x14ac:dyDescent="0.3">
      <c r="A21" s="339" t="s">
        <v>884</v>
      </c>
      <c r="B21" s="354" t="s">
        <v>885</v>
      </c>
      <c r="C21" s="340">
        <f t="shared" si="0"/>
        <v>7388381</v>
      </c>
      <c r="D21" s="335">
        <v>0</v>
      </c>
      <c r="E21" s="335">
        <v>0</v>
      </c>
      <c r="F21" s="335">
        <v>7388381</v>
      </c>
      <c r="G21" s="335">
        <v>0</v>
      </c>
    </row>
    <row r="22" spans="1:7" ht="27.6" x14ac:dyDescent="0.3">
      <c r="A22" s="336" t="s">
        <v>1317</v>
      </c>
      <c r="B22" s="351" t="s">
        <v>1314</v>
      </c>
      <c r="C22" s="337">
        <f t="shared" si="0"/>
        <v>42415</v>
      </c>
      <c r="D22" s="338">
        <f>SUM(D23:D24)</f>
        <v>0</v>
      </c>
      <c r="E22" s="338">
        <f>SUM(E23:E24)</f>
        <v>0</v>
      </c>
      <c r="F22" s="338">
        <f>SUM(F23:F24)</f>
        <v>0</v>
      </c>
      <c r="G22" s="338">
        <f>SUM(G23:G24)</f>
        <v>42415</v>
      </c>
    </row>
    <row r="23" spans="1:7" ht="27.6" x14ac:dyDescent="0.3">
      <c r="A23" s="339" t="s">
        <v>1318</v>
      </c>
      <c r="B23" s="354" t="s">
        <v>1315</v>
      </c>
      <c r="C23" s="340">
        <f t="shared" si="0"/>
        <v>28028</v>
      </c>
      <c r="D23" s="335">
        <v>0</v>
      </c>
      <c r="E23" s="335">
        <v>0</v>
      </c>
      <c r="F23" s="335">
        <v>0</v>
      </c>
      <c r="G23" s="335">
        <v>28028</v>
      </c>
    </row>
    <row r="24" spans="1:7" ht="27.6" x14ac:dyDescent="0.3">
      <c r="A24" s="339" t="s">
        <v>1319</v>
      </c>
      <c r="B24" s="354" t="s">
        <v>1316</v>
      </c>
      <c r="C24" s="340">
        <f t="shared" si="0"/>
        <v>14387</v>
      </c>
      <c r="D24" s="335">
        <v>0</v>
      </c>
      <c r="E24" s="335">
        <v>0</v>
      </c>
      <c r="F24" s="335">
        <v>0</v>
      </c>
      <c r="G24" s="335">
        <v>14387</v>
      </c>
    </row>
    <row r="25" spans="1:7" x14ac:dyDescent="0.3">
      <c r="A25" s="339"/>
      <c r="B25" s="354"/>
      <c r="C25" s="340"/>
      <c r="D25" s="335"/>
      <c r="E25" s="335"/>
      <c r="F25" s="335"/>
      <c r="G25" s="335"/>
    </row>
    <row r="26" spans="1:7" x14ac:dyDescent="0.3">
      <c r="A26" s="491" t="s">
        <v>886</v>
      </c>
      <c r="B26" s="494" t="s">
        <v>887</v>
      </c>
      <c r="C26" s="495">
        <f>SUM(D26:G26)</f>
        <v>7457555</v>
      </c>
      <c r="D26" s="495">
        <f t="shared" ref="D26:F26" si="3">SUM(D15,D17,D19,D22)</f>
        <v>0</v>
      </c>
      <c r="E26" s="495">
        <f t="shared" si="3"/>
        <v>57</v>
      </c>
      <c r="F26" s="495">
        <f t="shared" si="3"/>
        <v>7415083</v>
      </c>
      <c r="G26" s="495">
        <f>SUM(G15,G17,G19,G22)</f>
        <v>42415</v>
      </c>
    </row>
    <row r="27" spans="1:7" x14ac:dyDescent="0.3">
      <c r="A27" s="491"/>
      <c r="B27" s="494"/>
      <c r="C27" s="495"/>
      <c r="D27" s="495"/>
      <c r="E27" s="495"/>
      <c r="F27" s="495"/>
      <c r="G27" s="495"/>
    </row>
    <row r="28" spans="1:7" x14ac:dyDescent="0.3">
      <c r="A28" s="496" t="s">
        <v>888</v>
      </c>
      <c r="B28" s="497"/>
      <c r="C28" s="495"/>
      <c r="D28" s="495"/>
      <c r="E28" s="495"/>
      <c r="F28" s="495"/>
      <c r="G28" s="495"/>
    </row>
    <row r="29" spans="1:7" x14ac:dyDescent="0.3">
      <c r="A29" s="339"/>
      <c r="B29" s="354"/>
      <c r="C29" s="335"/>
      <c r="D29" s="335"/>
      <c r="E29" s="335"/>
      <c r="F29" s="335"/>
      <c r="G29" s="335"/>
    </row>
    <row r="30" spans="1:7" ht="27.6" x14ac:dyDescent="0.3">
      <c r="A30" s="336" t="s">
        <v>357</v>
      </c>
      <c r="B30" s="351" t="s">
        <v>889</v>
      </c>
      <c r="C30" s="337">
        <f>SUM(D30:G30)</f>
        <v>11658237</v>
      </c>
      <c r="D30" s="338">
        <f t="shared" ref="D30:E30" si="4">SUM(D31,D32)</f>
        <v>0</v>
      </c>
      <c r="E30" s="338">
        <f t="shared" si="4"/>
        <v>2691082</v>
      </c>
      <c r="F30" s="338">
        <f>SUM(F31,F32)</f>
        <v>8967155</v>
      </c>
      <c r="G30" s="338">
        <f>SUM(G31,G32)</f>
        <v>0</v>
      </c>
    </row>
    <row r="31" spans="1:7" x14ac:dyDescent="0.3">
      <c r="A31" s="339" t="s">
        <v>890</v>
      </c>
      <c r="B31" s="354" t="s">
        <v>891</v>
      </c>
      <c r="C31" s="340">
        <f>SUM(D31:G31)</f>
        <v>11676392</v>
      </c>
      <c r="D31" s="335">
        <v>0</v>
      </c>
      <c r="E31" s="335">
        <v>2691082</v>
      </c>
      <c r="F31" s="335">
        <v>8985310</v>
      </c>
      <c r="G31" s="335">
        <v>0</v>
      </c>
    </row>
    <row r="32" spans="1:7" x14ac:dyDescent="0.3">
      <c r="A32" s="339" t="s">
        <v>1320</v>
      </c>
      <c r="B32" s="354" t="s">
        <v>1321</v>
      </c>
      <c r="C32" s="340">
        <f>SUM(D32:G32)</f>
        <v>-18155</v>
      </c>
      <c r="D32" s="335">
        <v>0</v>
      </c>
      <c r="E32" s="335">
        <v>0</v>
      </c>
      <c r="F32" s="335">
        <v>-18155</v>
      </c>
      <c r="G32" s="335">
        <v>0</v>
      </c>
    </row>
    <row r="33" spans="1:7" ht="27.6" x14ac:dyDescent="0.3">
      <c r="A33" s="336" t="s">
        <v>892</v>
      </c>
      <c r="B33" s="351" t="s">
        <v>893</v>
      </c>
      <c r="C33" s="337">
        <f>SUM(D33:G33)</f>
        <v>12504702</v>
      </c>
      <c r="D33" s="338">
        <f>SUM(D34:D35)</f>
        <v>0</v>
      </c>
      <c r="E33" s="338">
        <f>SUM(E34:E35)</f>
        <v>11519279</v>
      </c>
      <c r="F33" s="338">
        <f>SUM(F34:F35)</f>
        <v>440042</v>
      </c>
      <c r="G33" s="338">
        <f>SUM(G34:G35)</f>
        <v>545381</v>
      </c>
    </row>
    <row r="34" spans="1:7" x14ac:dyDescent="0.3">
      <c r="A34" s="339" t="s">
        <v>894</v>
      </c>
      <c r="B34" s="354" t="s">
        <v>895</v>
      </c>
      <c r="C34" s="340">
        <v>12504775</v>
      </c>
      <c r="D34" s="335">
        <v>0</v>
      </c>
      <c r="E34" s="335">
        <v>11519335</v>
      </c>
      <c r="F34" s="335">
        <v>440042</v>
      </c>
      <c r="G34" s="335">
        <v>545398</v>
      </c>
    </row>
    <row r="35" spans="1:7" x14ac:dyDescent="0.3">
      <c r="A35" s="339" t="s">
        <v>896</v>
      </c>
      <c r="B35" s="354" t="s">
        <v>897</v>
      </c>
      <c r="C35" s="340">
        <f>SUM(D35:G35)</f>
        <v>-73</v>
      </c>
      <c r="D35" s="335">
        <v>0</v>
      </c>
      <c r="E35" s="335">
        <v>-56</v>
      </c>
      <c r="F35" s="335">
        <v>0</v>
      </c>
      <c r="G35" s="335">
        <v>-17</v>
      </c>
    </row>
    <row r="36" spans="1:7" x14ac:dyDescent="0.3">
      <c r="A36" s="339"/>
      <c r="B36" s="354"/>
      <c r="C36" s="340"/>
      <c r="D36" s="335"/>
      <c r="E36" s="335"/>
      <c r="F36" s="335"/>
      <c r="G36" s="335"/>
    </row>
    <row r="37" spans="1:7" x14ac:dyDescent="0.3">
      <c r="A37" s="496" t="s">
        <v>224</v>
      </c>
      <c r="B37" s="498" t="s">
        <v>887</v>
      </c>
      <c r="C37" s="495">
        <f>SUM(D37:G37)</f>
        <v>24162939</v>
      </c>
      <c r="D37" s="495">
        <f>SUM(D30,D33)</f>
        <v>0</v>
      </c>
      <c r="E37" s="495">
        <f>SUM(E30,E33)</f>
        <v>14210361</v>
      </c>
      <c r="F37" s="495">
        <f>SUM(F30,F33)</f>
        <v>9407197</v>
      </c>
      <c r="G37" s="495">
        <f>SUM(G30,G33)</f>
        <v>545381</v>
      </c>
    </row>
    <row r="38" spans="1:7" x14ac:dyDescent="0.3">
      <c r="A38" s="496"/>
      <c r="B38" s="498"/>
      <c r="C38" s="495"/>
      <c r="D38" s="495"/>
      <c r="E38" s="495"/>
      <c r="F38" s="495"/>
      <c r="G38" s="495"/>
    </row>
    <row r="39" spans="1:7" x14ac:dyDescent="0.3">
      <c r="A39" s="496" t="s">
        <v>898</v>
      </c>
      <c r="B39" s="497"/>
      <c r="C39" s="495"/>
      <c r="D39" s="495"/>
      <c r="E39" s="495"/>
      <c r="F39" s="495"/>
      <c r="G39" s="495"/>
    </row>
    <row r="40" spans="1:7" ht="15.75" customHeight="1" x14ac:dyDescent="0.3">
      <c r="A40" s="341" t="s">
        <v>318</v>
      </c>
      <c r="B40" s="356" t="s">
        <v>899</v>
      </c>
      <c r="C40" s="337">
        <f>SUM(D40:G40)</f>
        <v>-2289500</v>
      </c>
      <c r="D40" s="338">
        <v>0</v>
      </c>
      <c r="E40" s="338">
        <v>-1721764</v>
      </c>
      <c r="F40" s="338">
        <v>-24517</v>
      </c>
      <c r="G40" s="338">
        <v>-543219</v>
      </c>
    </row>
    <row r="41" spans="1:7" ht="27.6" x14ac:dyDescent="0.3">
      <c r="A41" s="341" t="s">
        <v>900</v>
      </c>
      <c r="B41" s="356" t="s">
        <v>901</v>
      </c>
      <c r="C41" s="337">
        <f>SUM(D41:G41)</f>
        <v>0</v>
      </c>
      <c r="D41" s="338">
        <v>0</v>
      </c>
      <c r="E41" s="338">
        <v>0</v>
      </c>
      <c r="F41" s="338">
        <v>0</v>
      </c>
      <c r="G41" s="338">
        <v>0</v>
      </c>
    </row>
    <row r="42" spans="1:7" x14ac:dyDescent="0.3">
      <c r="A42" s="341"/>
      <c r="B42" s="356"/>
      <c r="C42" s="337"/>
      <c r="D42" s="338"/>
      <c r="E42" s="338"/>
      <c r="F42" s="338"/>
      <c r="G42" s="338"/>
    </row>
    <row r="43" spans="1:7" x14ac:dyDescent="0.3">
      <c r="A43" s="496" t="s">
        <v>224</v>
      </c>
      <c r="B43" s="498" t="s">
        <v>887</v>
      </c>
      <c r="C43" s="495">
        <f>SUM(D43:G43)</f>
        <v>-2289500</v>
      </c>
      <c r="D43" s="495">
        <f>SUM(D40:D41)</f>
        <v>0</v>
      </c>
      <c r="E43" s="495">
        <f>SUM(E40:E41)</f>
        <v>-1721764</v>
      </c>
      <c r="F43" s="495">
        <f>SUM(F40:F41)</f>
        <v>-24517</v>
      </c>
      <c r="G43" s="495">
        <f>SUM(G40:G41)</f>
        <v>-543219</v>
      </c>
    </row>
    <row r="44" spans="1:7" x14ac:dyDescent="0.3">
      <c r="A44" s="496"/>
      <c r="B44" s="498"/>
      <c r="C44" s="499"/>
      <c r="D44" s="499"/>
      <c r="E44" s="499"/>
      <c r="F44" s="499"/>
      <c r="G44" s="499"/>
    </row>
    <row r="45" spans="1:7" x14ac:dyDescent="0.3">
      <c r="A45" s="496" t="s">
        <v>902</v>
      </c>
      <c r="B45" s="494"/>
      <c r="C45" s="499"/>
      <c r="D45" s="499"/>
      <c r="E45" s="499"/>
      <c r="F45" s="499"/>
      <c r="G45" s="499"/>
    </row>
    <row r="46" spans="1:7" ht="15.75" customHeight="1" x14ac:dyDescent="0.3">
      <c r="A46" s="341" t="s">
        <v>903</v>
      </c>
      <c r="B46" s="356" t="s">
        <v>904</v>
      </c>
      <c r="C46" s="337">
        <f t="shared" ref="C46:C51" si="5">SUM(D46:G46)</f>
        <v>972603</v>
      </c>
      <c r="D46" s="338">
        <f>SUM(D47)</f>
        <v>0</v>
      </c>
      <c r="E46" s="338">
        <f>SUM(E47)</f>
        <v>211356</v>
      </c>
      <c r="F46" s="338">
        <f>SUM(F47)</f>
        <v>761230</v>
      </c>
      <c r="G46" s="338">
        <f>SUM(G47)</f>
        <v>17</v>
      </c>
    </row>
    <row r="47" spans="1:7" ht="15.75" customHeight="1" x14ac:dyDescent="0.3">
      <c r="A47" s="342" t="s">
        <v>905</v>
      </c>
      <c r="B47" s="355" t="s">
        <v>906</v>
      </c>
      <c r="C47" s="340">
        <f t="shared" si="5"/>
        <v>972603</v>
      </c>
      <c r="D47" s="335">
        <v>0</v>
      </c>
      <c r="E47" s="335">
        <v>211356</v>
      </c>
      <c r="F47" s="335">
        <v>761230</v>
      </c>
      <c r="G47" s="335">
        <v>17</v>
      </c>
    </row>
    <row r="48" spans="1:7" ht="27.6" x14ac:dyDescent="0.3">
      <c r="A48" s="343" t="s">
        <v>365</v>
      </c>
      <c r="B48" s="356" t="s">
        <v>907</v>
      </c>
      <c r="C48" s="337">
        <f t="shared" si="5"/>
        <v>658868</v>
      </c>
      <c r="D48" s="338">
        <f>SUM(D49:D50)</f>
        <v>0</v>
      </c>
      <c r="E48" s="338">
        <f>SUM(E49:E50)</f>
        <v>658868</v>
      </c>
      <c r="F48" s="338">
        <f>SUM(F49:F50)</f>
        <v>0</v>
      </c>
      <c r="G48" s="338">
        <f>SUM(G49:G50)</f>
        <v>0</v>
      </c>
    </row>
    <row r="49" spans="1:7" x14ac:dyDescent="0.3">
      <c r="A49" s="342" t="s">
        <v>908</v>
      </c>
      <c r="B49" s="355" t="s">
        <v>909</v>
      </c>
      <c r="C49" s="340">
        <f t="shared" si="5"/>
        <v>658944</v>
      </c>
      <c r="D49" s="335">
        <v>0</v>
      </c>
      <c r="E49" s="335">
        <v>658944</v>
      </c>
      <c r="F49" s="335">
        <v>0</v>
      </c>
      <c r="G49" s="335">
        <v>0</v>
      </c>
    </row>
    <row r="50" spans="1:7" x14ac:dyDescent="0.3">
      <c r="A50" s="342" t="s">
        <v>910</v>
      </c>
      <c r="B50" s="355" t="s">
        <v>911</v>
      </c>
      <c r="C50" s="340">
        <f t="shared" si="5"/>
        <v>-76</v>
      </c>
      <c r="D50" s="335">
        <v>0</v>
      </c>
      <c r="E50" s="335">
        <v>-76</v>
      </c>
      <c r="F50" s="335">
        <v>0</v>
      </c>
      <c r="G50" s="335">
        <v>0</v>
      </c>
    </row>
    <row r="51" spans="1:7" x14ac:dyDescent="0.3">
      <c r="A51" s="496" t="s">
        <v>912</v>
      </c>
      <c r="B51" s="494" t="s">
        <v>887</v>
      </c>
      <c r="C51" s="495">
        <f t="shared" si="5"/>
        <v>1631471</v>
      </c>
      <c r="D51" s="495">
        <f>SUM(D46,D48)</f>
        <v>0</v>
      </c>
      <c r="E51" s="495">
        <f>SUM(E46,E48)</f>
        <v>870224</v>
      </c>
      <c r="F51" s="495">
        <f t="shared" ref="F51:G51" si="6">SUM(F46,F48)</f>
        <v>761230</v>
      </c>
      <c r="G51" s="495">
        <f t="shared" si="6"/>
        <v>17</v>
      </c>
    </row>
    <row r="52" spans="1:7" x14ac:dyDescent="0.3">
      <c r="A52" s="500"/>
      <c r="B52" s="494"/>
      <c r="C52" s="495"/>
      <c r="D52" s="495"/>
      <c r="E52" s="495"/>
      <c r="F52" s="495"/>
      <c r="G52" s="495"/>
    </row>
    <row r="53" spans="1:7" x14ac:dyDescent="0.3">
      <c r="A53" s="491" t="s">
        <v>913</v>
      </c>
      <c r="B53" s="501"/>
      <c r="C53" s="499"/>
      <c r="D53" s="499"/>
      <c r="E53" s="499"/>
      <c r="F53" s="499"/>
      <c r="G53" s="499"/>
    </row>
    <row r="54" spans="1:7" x14ac:dyDescent="0.3">
      <c r="A54" s="491"/>
      <c r="B54" s="494" t="s">
        <v>887</v>
      </c>
      <c r="C54" s="495">
        <f>SUM(D54:G54)</f>
        <v>30962465</v>
      </c>
      <c r="D54" s="495">
        <f>SUM(D26,D37,D43,D51)</f>
        <v>0</v>
      </c>
      <c r="E54" s="495">
        <f>SUM(E26,E37,E43,E51)</f>
        <v>13358878</v>
      </c>
      <c r="F54" s="495">
        <f t="shared" ref="F54:G54" si="7">SUM(F26,F37,F43,F51)</f>
        <v>17558993</v>
      </c>
      <c r="G54" s="495">
        <f t="shared" si="7"/>
        <v>44594</v>
      </c>
    </row>
    <row r="55" spans="1:7" x14ac:dyDescent="0.3">
      <c r="A55" s="491"/>
      <c r="B55" s="494"/>
      <c r="C55" s="495"/>
      <c r="D55" s="495"/>
      <c r="E55" s="495"/>
      <c r="F55" s="495"/>
      <c r="G55" s="495"/>
    </row>
    <row r="56" spans="1:7" x14ac:dyDescent="0.3">
      <c r="A56" s="491" t="s">
        <v>1322</v>
      </c>
      <c r="B56" s="494"/>
      <c r="C56" s="499"/>
      <c r="D56" s="499"/>
      <c r="E56" s="499"/>
      <c r="F56" s="499"/>
      <c r="G56" s="499"/>
    </row>
    <row r="57" spans="1:7" ht="27.6" x14ac:dyDescent="0.3">
      <c r="A57" s="341" t="s">
        <v>464</v>
      </c>
      <c r="B57" s="356" t="s">
        <v>914</v>
      </c>
      <c r="C57" s="337">
        <f t="shared" ref="C57:C88" si="8">SUM(D57:G57)</f>
        <v>1790718</v>
      </c>
      <c r="D57" s="337">
        <f>SUM(D58:D59)</f>
        <v>0</v>
      </c>
      <c r="E57" s="337">
        <f>SUM(E58:E59)</f>
        <v>1732338</v>
      </c>
      <c r="F57" s="337">
        <f>SUM(F58:F59)</f>
        <v>58380</v>
      </c>
      <c r="G57" s="337">
        <f>SUM(G58:G59)</f>
        <v>0</v>
      </c>
    </row>
    <row r="58" spans="1:7" ht="27.6" x14ac:dyDescent="0.3">
      <c r="A58" s="342" t="s">
        <v>915</v>
      </c>
      <c r="B58" s="355" t="s">
        <v>916</v>
      </c>
      <c r="C58" s="340">
        <f t="shared" si="8"/>
        <v>1673199</v>
      </c>
      <c r="D58" s="335">
        <v>0</v>
      </c>
      <c r="E58" s="335">
        <v>1654599</v>
      </c>
      <c r="F58" s="335">
        <v>18600</v>
      </c>
      <c r="G58" s="335">
        <v>0</v>
      </c>
    </row>
    <row r="59" spans="1:7" ht="27.6" x14ac:dyDescent="0.3">
      <c r="A59" s="342" t="s">
        <v>917</v>
      </c>
      <c r="B59" s="355" t="s">
        <v>918</v>
      </c>
      <c r="C59" s="340">
        <f t="shared" si="8"/>
        <v>117519</v>
      </c>
      <c r="D59" s="335">
        <v>0</v>
      </c>
      <c r="E59" s="335">
        <v>77739</v>
      </c>
      <c r="F59" s="335">
        <v>39780</v>
      </c>
      <c r="G59" s="335">
        <v>0</v>
      </c>
    </row>
    <row r="60" spans="1:7" x14ac:dyDescent="0.3">
      <c r="A60" s="341" t="s">
        <v>457</v>
      </c>
      <c r="B60" s="356" t="s">
        <v>919</v>
      </c>
      <c r="C60" s="337">
        <f t="shared" si="8"/>
        <v>63173</v>
      </c>
      <c r="D60" s="338">
        <f>SUM(D61:D63)</f>
        <v>0</v>
      </c>
      <c r="E60" s="338">
        <f>SUM(E61:E63)</f>
        <v>11650</v>
      </c>
      <c r="F60" s="338">
        <f>SUM(F61:F63)</f>
        <v>51523</v>
      </c>
      <c r="G60" s="338">
        <f>SUM(G61:G63)</f>
        <v>0</v>
      </c>
    </row>
    <row r="61" spans="1:7" x14ac:dyDescent="0.3">
      <c r="A61" s="342" t="s">
        <v>920</v>
      </c>
      <c r="B61" s="355" t="s">
        <v>921</v>
      </c>
      <c r="C61" s="340">
        <f t="shared" si="8"/>
        <v>0</v>
      </c>
      <c r="D61" s="335">
        <v>0</v>
      </c>
      <c r="E61" s="335">
        <v>0</v>
      </c>
      <c r="F61" s="335">
        <v>0</v>
      </c>
      <c r="G61" s="335">
        <v>0</v>
      </c>
    </row>
    <row r="62" spans="1:7" x14ac:dyDescent="0.3">
      <c r="A62" s="342" t="s">
        <v>922</v>
      </c>
      <c r="B62" s="355" t="s">
        <v>923</v>
      </c>
      <c r="C62" s="340">
        <f>SUM(D62:G62)</f>
        <v>62323</v>
      </c>
      <c r="D62" s="335">
        <v>0</v>
      </c>
      <c r="E62" s="335">
        <v>10800</v>
      </c>
      <c r="F62" s="335">
        <v>51523</v>
      </c>
      <c r="G62" s="335">
        <v>0</v>
      </c>
    </row>
    <row r="63" spans="1:7" ht="27.6" x14ac:dyDescent="0.3">
      <c r="A63" s="342" t="s">
        <v>924</v>
      </c>
      <c r="B63" s="355" t="s">
        <v>925</v>
      </c>
      <c r="C63" s="340">
        <f>SUM(D63:G63)</f>
        <v>850</v>
      </c>
      <c r="D63" s="335">
        <v>0</v>
      </c>
      <c r="E63" s="335">
        <v>850</v>
      </c>
      <c r="F63" s="335">
        <v>0</v>
      </c>
      <c r="G63" s="335">
        <v>0</v>
      </c>
    </row>
    <row r="64" spans="1:7" x14ac:dyDescent="0.3">
      <c r="A64" s="341" t="s">
        <v>469</v>
      </c>
      <c r="B64" s="356" t="s">
        <v>926</v>
      </c>
      <c r="C64" s="337">
        <f t="shared" si="8"/>
        <v>481405</v>
      </c>
      <c r="D64" s="338">
        <f>SUM(D65:D68)</f>
        <v>0</v>
      </c>
      <c r="E64" s="338">
        <f>SUM(E65:E68)</f>
        <v>455827</v>
      </c>
      <c r="F64" s="338">
        <f>SUM(F65:F68)</f>
        <v>25578</v>
      </c>
      <c r="G64" s="338">
        <f>SUM(G65:G68)</f>
        <v>0</v>
      </c>
    </row>
    <row r="65" spans="1:7" ht="27.6" x14ac:dyDescent="0.3">
      <c r="A65" s="344" t="s">
        <v>927</v>
      </c>
      <c r="B65" s="355" t="s">
        <v>928</v>
      </c>
      <c r="C65" s="340">
        <f t="shared" si="8"/>
        <v>289039</v>
      </c>
      <c r="D65" s="335">
        <v>0</v>
      </c>
      <c r="E65" s="335">
        <v>274172</v>
      </c>
      <c r="F65" s="335">
        <v>14867</v>
      </c>
      <c r="G65" s="335">
        <v>0</v>
      </c>
    </row>
    <row r="66" spans="1:7" ht="27.6" x14ac:dyDescent="0.3">
      <c r="A66" s="344" t="s">
        <v>929</v>
      </c>
      <c r="B66" s="355" t="s">
        <v>930</v>
      </c>
      <c r="C66" s="340">
        <f t="shared" si="8"/>
        <v>1734</v>
      </c>
      <c r="D66" s="335">
        <v>0</v>
      </c>
      <c r="E66" s="335">
        <v>1734</v>
      </c>
      <c r="F66" s="335">
        <v>0</v>
      </c>
      <c r="G66" s="335">
        <v>0</v>
      </c>
    </row>
    <row r="67" spans="1:7" x14ac:dyDescent="0.3">
      <c r="A67" s="342" t="s">
        <v>931</v>
      </c>
      <c r="B67" s="355" t="s">
        <v>932</v>
      </c>
      <c r="C67" s="340">
        <f t="shared" si="8"/>
        <v>119691</v>
      </c>
      <c r="D67" s="335">
        <v>0</v>
      </c>
      <c r="E67" s="335">
        <v>113082</v>
      </c>
      <c r="F67" s="335">
        <v>6609</v>
      </c>
      <c r="G67" s="335">
        <v>0</v>
      </c>
    </row>
    <row r="68" spans="1:7" ht="27.6" x14ac:dyDescent="0.3">
      <c r="A68" s="344" t="s">
        <v>933</v>
      </c>
      <c r="B68" s="355" t="s">
        <v>934</v>
      </c>
      <c r="C68" s="340">
        <f t="shared" si="8"/>
        <v>70941</v>
      </c>
      <c r="D68" s="335">
        <v>0</v>
      </c>
      <c r="E68" s="335">
        <v>66839</v>
      </c>
      <c r="F68" s="335">
        <v>4102</v>
      </c>
      <c r="G68" s="335">
        <v>0</v>
      </c>
    </row>
    <row r="69" spans="1:7" x14ac:dyDescent="0.3">
      <c r="A69" s="341" t="s">
        <v>487</v>
      </c>
      <c r="B69" s="357" t="s">
        <v>935</v>
      </c>
      <c r="C69" s="346">
        <f t="shared" si="8"/>
        <v>2103337</v>
      </c>
      <c r="D69" s="346">
        <f>SUM(D70:D81)</f>
        <v>0</v>
      </c>
      <c r="E69" s="346">
        <f>SUM(E70:E81)</f>
        <v>1806761</v>
      </c>
      <c r="F69" s="346">
        <f>SUM(F70:F81)</f>
        <v>257020</v>
      </c>
      <c r="G69" s="346">
        <f>SUM(G70:G81)</f>
        <v>39556</v>
      </c>
    </row>
    <row r="70" spans="1:7" x14ac:dyDescent="0.3">
      <c r="A70" s="342" t="s">
        <v>936</v>
      </c>
      <c r="B70" s="358" t="s">
        <v>937</v>
      </c>
      <c r="C70" s="348">
        <f t="shared" si="8"/>
        <v>187600</v>
      </c>
      <c r="D70" s="348">
        <v>0</v>
      </c>
      <c r="E70" s="348">
        <v>187600</v>
      </c>
      <c r="F70" s="348">
        <v>0</v>
      </c>
      <c r="G70" s="348">
        <v>0</v>
      </c>
    </row>
    <row r="71" spans="1:7" x14ac:dyDescent="0.3">
      <c r="A71" s="342" t="s">
        <v>938</v>
      </c>
      <c r="B71" s="358" t="s">
        <v>939</v>
      </c>
      <c r="C71" s="348">
        <f t="shared" si="8"/>
        <v>2846</v>
      </c>
      <c r="D71" s="348">
        <v>0</v>
      </c>
      <c r="E71" s="348">
        <v>2846</v>
      </c>
      <c r="F71" s="348">
        <v>0</v>
      </c>
      <c r="G71" s="348">
        <v>0</v>
      </c>
    </row>
    <row r="72" spans="1:7" x14ac:dyDescent="0.3">
      <c r="A72" s="342" t="s">
        <v>940</v>
      </c>
      <c r="B72" s="358" t="s">
        <v>941</v>
      </c>
      <c r="C72" s="348">
        <f t="shared" si="8"/>
        <v>8358</v>
      </c>
      <c r="D72" s="348">
        <v>0</v>
      </c>
      <c r="E72" s="348">
        <v>8358</v>
      </c>
      <c r="F72" s="348">
        <v>0</v>
      </c>
      <c r="G72" s="348">
        <v>0</v>
      </c>
    </row>
    <row r="73" spans="1:7" ht="27.6" x14ac:dyDescent="0.3">
      <c r="A73" s="342" t="s">
        <v>942</v>
      </c>
      <c r="B73" s="358" t="s">
        <v>943</v>
      </c>
      <c r="C73" s="348">
        <f t="shared" si="8"/>
        <v>200</v>
      </c>
      <c r="D73" s="348">
        <v>0</v>
      </c>
      <c r="E73" s="348">
        <v>200</v>
      </c>
      <c r="F73" s="348">
        <v>0</v>
      </c>
      <c r="G73" s="348">
        <v>0</v>
      </c>
    </row>
    <row r="74" spans="1:7" x14ac:dyDescent="0.3">
      <c r="A74" s="342" t="s">
        <v>944</v>
      </c>
      <c r="B74" s="358" t="s">
        <v>945</v>
      </c>
      <c r="C74" s="348">
        <f t="shared" si="8"/>
        <v>579147</v>
      </c>
      <c r="D74" s="348">
        <v>0</v>
      </c>
      <c r="E74" s="348">
        <v>519531</v>
      </c>
      <c r="F74" s="348">
        <v>55368</v>
      </c>
      <c r="G74" s="348">
        <v>4248</v>
      </c>
    </row>
    <row r="75" spans="1:7" x14ac:dyDescent="0.3">
      <c r="A75" s="342" t="s">
        <v>946</v>
      </c>
      <c r="B75" s="358" t="s">
        <v>947</v>
      </c>
      <c r="C75" s="348">
        <f t="shared" si="8"/>
        <v>170200</v>
      </c>
      <c r="D75" s="348">
        <v>0</v>
      </c>
      <c r="E75" s="348">
        <v>170200</v>
      </c>
      <c r="F75" s="348">
        <v>0</v>
      </c>
      <c r="G75" s="348">
        <v>0</v>
      </c>
    </row>
    <row r="76" spans="1:7" x14ac:dyDescent="0.3">
      <c r="A76" s="342" t="s">
        <v>948</v>
      </c>
      <c r="B76" s="358" t="s">
        <v>949</v>
      </c>
      <c r="C76" s="348">
        <f t="shared" si="8"/>
        <v>841371</v>
      </c>
      <c r="D76" s="348">
        <v>0</v>
      </c>
      <c r="E76" s="348">
        <v>673536</v>
      </c>
      <c r="F76" s="348">
        <v>160662</v>
      </c>
      <c r="G76" s="348">
        <v>7173</v>
      </c>
    </row>
    <row r="77" spans="1:7" x14ac:dyDescent="0.3">
      <c r="A77" s="342" t="s">
        <v>950</v>
      </c>
      <c r="B77" s="358" t="s">
        <v>951</v>
      </c>
      <c r="C77" s="348">
        <f t="shared" si="8"/>
        <v>19976</v>
      </c>
      <c r="D77" s="348">
        <v>0</v>
      </c>
      <c r="E77" s="348">
        <v>19976</v>
      </c>
      <c r="F77" s="348">
        <v>0</v>
      </c>
      <c r="G77" s="348">
        <v>0</v>
      </c>
    </row>
    <row r="78" spans="1:7" x14ac:dyDescent="0.3">
      <c r="A78" s="342" t="s">
        <v>952</v>
      </c>
      <c r="B78" s="358" t="s">
        <v>953</v>
      </c>
      <c r="C78" s="348">
        <f t="shared" si="8"/>
        <v>7900</v>
      </c>
      <c r="D78" s="348">
        <v>0</v>
      </c>
      <c r="E78" s="348">
        <v>5900</v>
      </c>
      <c r="F78" s="348">
        <v>2000</v>
      </c>
      <c r="G78" s="348">
        <v>0</v>
      </c>
    </row>
    <row r="79" spans="1:7" x14ac:dyDescent="0.3">
      <c r="A79" s="342" t="s">
        <v>954</v>
      </c>
      <c r="B79" s="358" t="s">
        <v>955</v>
      </c>
      <c r="C79" s="348">
        <f t="shared" si="8"/>
        <v>27324</v>
      </c>
      <c r="D79" s="348">
        <v>0</v>
      </c>
      <c r="E79" s="348">
        <v>0</v>
      </c>
      <c r="F79" s="348">
        <v>16816</v>
      </c>
      <c r="G79" s="348">
        <v>10508</v>
      </c>
    </row>
    <row r="80" spans="1:7" x14ac:dyDescent="0.3">
      <c r="A80" s="342" t="s">
        <v>956</v>
      </c>
      <c r="B80" s="358" t="s">
        <v>957</v>
      </c>
      <c r="C80" s="348">
        <f t="shared" si="8"/>
        <v>3400</v>
      </c>
      <c r="D80" s="348">
        <v>0</v>
      </c>
      <c r="E80" s="348">
        <v>3400</v>
      </c>
      <c r="F80" s="348">
        <v>0</v>
      </c>
      <c r="G80" s="348">
        <v>0</v>
      </c>
    </row>
    <row r="81" spans="1:7" ht="27.6" x14ac:dyDescent="0.3">
      <c r="A81" s="342" t="s">
        <v>958</v>
      </c>
      <c r="B81" s="358" t="s">
        <v>959</v>
      </c>
      <c r="C81" s="348">
        <f t="shared" si="8"/>
        <v>255015</v>
      </c>
      <c r="D81" s="348">
        <v>0</v>
      </c>
      <c r="E81" s="348">
        <v>215214</v>
      </c>
      <c r="F81" s="348">
        <v>22174</v>
      </c>
      <c r="G81" s="348">
        <v>17627</v>
      </c>
    </row>
    <row r="82" spans="1:7" x14ac:dyDescent="0.3">
      <c r="A82" s="341" t="s">
        <v>531</v>
      </c>
      <c r="B82" s="356" t="s">
        <v>960</v>
      </c>
      <c r="C82" s="337">
        <f t="shared" si="8"/>
        <v>230</v>
      </c>
      <c r="D82" s="337">
        <f>SUM(D83)</f>
        <v>0</v>
      </c>
      <c r="E82" s="337">
        <f>SUM(E83)</f>
        <v>230</v>
      </c>
      <c r="F82" s="337">
        <f>SUM(F83)</f>
        <v>0</v>
      </c>
      <c r="G82" s="337">
        <f>SUM(G83)</f>
        <v>0</v>
      </c>
    </row>
    <row r="83" spans="1:7" ht="27.6" x14ac:dyDescent="0.3">
      <c r="A83" s="342" t="s">
        <v>961</v>
      </c>
      <c r="B83" s="355" t="s">
        <v>962</v>
      </c>
      <c r="C83" s="340">
        <f t="shared" si="8"/>
        <v>230</v>
      </c>
      <c r="D83" s="335">
        <v>0</v>
      </c>
      <c r="E83" s="335">
        <v>230</v>
      </c>
      <c r="F83" s="335">
        <v>0</v>
      </c>
      <c r="G83" s="335">
        <v>0</v>
      </c>
    </row>
    <row r="84" spans="1:7" x14ac:dyDescent="0.3">
      <c r="A84" s="341" t="s">
        <v>590</v>
      </c>
      <c r="B84" s="356" t="s">
        <v>963</v>
      </c>
      <c r="C84" s="337">
        <f t="shared" si="8"/>
        <v>52260</v>
      </c>
      <c r="D84" s="337">
        <f>SUM(D85:D85)</f>
        <v>0</v>
      </c>
      <c r="E84" s="337">
        <f>SUM(E85:E85)</f>
        <v>0</v>
      </c>
      <c r="F84" s="337">
        <f>SUM(F85:F85)</f>
        <v>52260</v>
      </c>
      <c r="G84" s="337">
        <f>SUM(G85:G85)</f>
        <v>0</v>
      </c>
    </row>
    <row r="85" spans="1:7" x14ac:dyDescent="0.3">
      <c r="A85" s="342" t="s">
        <v>1323</v>
      </c>
      <c r="B85" s="355" t="s">
        <v>1324</v>
      </c>
      <c r="C85" s="340">
        <f t="shared" si="8"/>
        <v>52260</v>
      </c>
      <c r="D85" s="335">
        <v>0</v>
      </c>
      <c r="E85" s="335">
        <v>0</v>
      </c>
      <c r="F85" s="335">
        <v>52260</v>
      </c>
      <c r="G85" s="335">
        <v>0</v>
      </c>
    </row>
    <row r="86" spans="1:7" ht="27.6" x14ac:dyDescent="0.3">
      <c r="A86" s="341" t="s">
        <v>632</v>
      </c>
      <c r="B86" s="356" t="s">
        <v>880</v>
      </c>
      <c r="C86" s="337">
        <f t="shared" si="8"/>
        <v>161834</v>
      </c>
      <c r="D86" s="337">
        <v>0</v>
      </c>
      <c r="E86" s="337">
        <v>0</v>
      </c>
      <c r="F86" s="337">
        <v>161834</v>
      </c>
      <c r="G86" s="337">
        <v>0</v>
      </c>
    </row>
    <row r="87" spans="1:7" x14ac:dyDescent="0.3">
      <c r="A87" s="345" t="s">
        <v>964</v>
      </c>
      <c r="B87" s="357" t="s">
        <v>965</v>
      </c>
      <c r="C87" s="346">
        <f t="shared" si="8"/>
        <v>854638</v>
      </c>
      <c r="D87" s="346">
        <f>SUM(D88:D88)</f>
        <v>0</v>
      </c>
      <c r="E87" s="346">
        <f>SUM(E88:E88)</f>
        <v>0</v>
      </c>
      <c r="F87" s="346">
        <f>SUM(F88:F88)</f>
        <v>854638</v>
      </c>
      <c r="G87" s="346">
        <f>SUM(G88:G88)</f>
        <v>0</v>
      </c>
    </row>
    <row r="88" spans="1:7" x14ac:dyDescent="0.3">
      <c r="A88" s="347" t="s">
        <v>966</v>
      </c>
      <c r="B88" s="358" t="s">
        <v>967</v>
      </c>
      <c r="C88" s="348">
        <f t="shared" si="8"/>
        <v>854638</v>
      </c>
      <c r="D88" s="348">
        <v>0</v>
      </c>
      <c r="E88" s="348">
        <v>0</v>
      </c>
      <c r="F88" s="348">
        <v>854638</v>
      </c>
      <c r="G88" s="348">
        <v>0</v>
      </c>
    </row>
    <row r="89" spans="1:7" x14ac:dyDescent="0.3">
      <c r="A89" s="347"/>
      <c r="B89" s="358"/>
      <c r="C89" s="348"/>
      <c r="D89" s="348"/>
      <c r="E89" s="348"/>
      <c r="F89" s="348"/>
      <c r="G89" s="348"/>
    </row>
    <row r="90" spans="1:7" x14ac:dyDescent="0.3">
      <c r="A90" s="491" t="s">
        <v>751</v>
      </c>
      <c r="B90" s="494" t="s">
        <v>887</v>
      </c>
      <c r="C90" s="495">
        <f>SUM(D90:G90)</f>
        <v>5507595</v>
      </c>
      <c r="D90" s="495">
        <f>SUM(D87,D86,D84,D82,D69,D60,D64,D57,)</f>
        <v>0</v>
      </c>
      <c r="E90" s="495">
        <f t="shared" ref="E90:G90" si="9">SUM(E87,E86,E84,E82,E69,E60,E64,E57,)</f>
        <v>4006806</v>
      </c>
      <c r="F90" s="495">
        <f t="shared" si="9"/>
        <v>1461233</v>
      </c>
      <c r="G90" s="495">
        <f t="shared" si="9"/>
        <v>39556</v>
      </c>
    </row>
    <row r="91" spans="1:7" x14ac:dyDescent="0.3">
      <c r="A91" s="342"/>
      <c r="B91" s="355"/>
      <c r="C91" s="340"/>
      <c r="D91" s="335"/>
      <c r="E91" s="335"/>
      <c r="F91" s="335"/>
      <c r="G91" s="335"/>
    </row>
    <row r="92" spans="1:7" x14ac:dyDescent="0.3">
      <c r="A92" s="341" t="s">
        <v>968</v>
      </c>
      <c r="B92" s="356" t="s">
        <v>969</v>
      </c>
      <c r="C92" s="337">
        <f t="shared" ref="C92:C100" si="10">SUM(D92:G92)</f>
        <v>15204403</v>
      </c>
      <c r="D92" s="338">
        <v>0</v>
      </c>
      <c r="E92" s="338">
        <v>6758534</v>
      </c>
      <c r="F92" s="338">
        <v>8445869</v>
      </c>
      <c r="G92" s="338">
        <v>0</v>
      </c>
    </row>
    <row r="93" spans="1:7" x14ac:dyDescent="0.3">
      <c r="A93" s="341" t="s">
        <v>970</v>
      </c>
      <c r="B93" s="356" t="s">
        <v>971</v>
      </c>
      <c r="C93" s="337">
        <f t="shared" si="10"/>
        <v>10250467</v>
      </c>
      <c r="D93" s="338">
        <f>SUM(D94:D99)</f>
        <v>0</v>
      </c>
      <c r="E93" s="338">
        <f t="shared" ref="E93:G93" si="11">SUM(E94:E99)</f>
        <v>2593538</v>
      </c>
      <c r="F93" s="338">
        <f t="shared" si="11"/>
        <v>7651891</v>
      </c>
      <c r="G93" s="338">
        <f t="shared" si="11"/>
        <v>5038</v>
      </c>
    </row>
    <row r="94" spans="1:7" x14ac:dyDescent="0.3">
      <c r="A94" s="342" t="s">
        <v>972</v>
      </c>
      <c r="B94" s="355" t="s">
        <v>973</v>
      </c>
      <c r="C94" s="340">
        <f t="shared" si="10"/>
        <v>52630</v>
      </c>
      <c r="D94" s="335">
        <v>0</v>
      </c>
      <c r="E94" s="335">
        <v>47592</v>
      </c>
      <c r="F94" s="335">
        <v>0</v>
      </c>
      <c r="G94" s="335">
        <v>5038</v>
      </c>
    </row>
    <row r="95" spans="1:7" x14ac:dyDescent="0.3">
      <c r="A95" s="342" t="s">
        <v>1326</v>
      </c>
      <c r="B95" s="355" t="s">
        <v>1325</v>
      </c>
      <c r="C95" s="340">
        <f t="shared" si="10"/>
        <v>181594</v>
      </c>
      <c r="D95" s="335">
        <v>0</v>
      </c>
      <c r="E95" s="335">
        <v>181594</v>
      </c>
      <c r="F95" s="335">
        <v>0</v>
      </c>
      <c r="G95" s="335">
        <v>0</v>
      </c>
    </row>
    <row r="96" spans="1:7" x14ac:dyDescent="0.3">
      <c r="A96" s="347" t="s">
        <v>974</v>
      </c>
      <c r="B96" s="358" t="s">
        <v>975</v>
      </c>
      <c r="C96" s="340">
        <f t="shared" si="10"/>
        <v>1172399</v>
      </c>
      <c r="D96" s="335">
        <v>0</v>
      </c>
      <c r="E96" s="335">
        <v>691399</v>
      </c>
      <c r="F96" s="335">
        <v>481000</v>
      </c>
      <c r="G96" s="335">
        <v>0</v>
      </c>
    </row>
    <row r="97" spans="1:7" x14ac:dyDescent="0.3">
      <c r="A97" s="347" t="s">
        <v>1327</v>
      </c>
      <c r="B97" s="358" t="s">
        <v>976</v>
      </c>
      <c r="C97" s="340">
        <f t="shared" si="10"/>
        <v>260309</v>
      </c>
      <c r="D97" s="335">
        <v>0</v>
      </c>
      <c r="E97" s="335">
        <v>260309</v>
      </c>
      <c r="F97" s="335">
        <v>0</v>
      </c>
      <c r="G97" s="335">
        <v>0</v>
      </c>
    </row>
    <row r="98" spans="1:7" x14ac:dyDescent="0.3">
      <c r="A98" s="342" t="s">
        <v>977</v>
      </c>
      <c r="B98" s="355" t="s">
        <v>978</v>
      </c>
      <c r="C98" s="340">
        <f t="shared" si="10"/>
        <v>7249040</v>
      </c>
      <c r="D98" s="335">
        <v>0</v>
      </c>
      <c r="E98" s="335">
        <v>78149</v>
      </c>
      <c r="F98" s="335">
        <v>7170891</v>
      </c>
      <c r="G98" s="335">
        <v>0</v>
      </c>
    </row>
    <row r="99" spans="1:7" x14ac:dyDescent="0.3">
      <c r="A99" s="347" t="s">
        <v>979</v>
      </c>
      <c r="B99" s="358" t="s">
        <v>980</v>
      </c>
      <c r="C99" s="340">
        <f t="shared" si="10"/>
        <v>1334495</v>
      </c>
      <c r="D99" s="335">
        <v>0</v>
      </c>
      <c r="E99" s="335">
        <v>1334495</v>
      </c>
      <c r="F99" s="335">
        <v>0</v>
      </c>
      <c r="G99" s="335">
        <v>0</v>
      </c>
    </row>
    <row r="100" spans="1:7" x14ac:dyDescent="0.3">
      <c r="A100" s="491" t="s">
        <v>981</v>
      </c>
      <c r="B100" s="494" t="s">
        <v>887</v>
      </c>
      <c r="C100" s="495">
        <f t="shared" si="10"/>
        <v>25454870</v>
      </c>
      <c r="D100" s="495">
        <f t="shared" ref="D100:F100" si="12">SUM(D93,D92)</f>
        <v>0</v>
      </c>
      <c r="E100" s="495">
        <f t="shared" si="12"/>
        <v>9352072</v>
      </c>
      <c r="F100" s="495">
        <f t="shared" si="12"/>
        <v>16097760</v>
      </c>
      <c r="G100" s="495">
        <f>SUM(G93,G92)</f>
        <v>5038</v>
      </c>
    </row>
    <row r="101" spans="1:7" x14ac:dyDescent="0.3">
      <c r="A101" s="502" t="s">
        <v>982</v>
      </c>
      <c r="B101" s="494"/>
      <c r="C101" s="499"/>
      <c r="D101" s="499"/>
      <c r="E101" s="499"/>
      <c r="F101" s="499"/>
      <c r="G101" s="499"/>
    </row>
    <row r="102" spans="1:7" x14ac:dyDescent="0.3">
      <c r="A102" s="503"/>
      <c r="B102" s="504" t="s">
        <v>887</v>
      </c>
      <c r="C102" s="495">
        <f>SUM(D102:G102)</f>
        <v>30962465</v>
      </c>
      <c r="D102" s="495">
        <f>SUM(D100,D90)</f>
        <v>0</v>
      </c>
      <c r="E102" s="495">
        <f t="shared" ref="E102:G102" si="13">SUM(E100,E90)</f>
        <v>13358878</v>
      </c>
      <c r="F102" s="495">
        <f t="shared" si="13"/>
        <v>17558993</v>
      </c>
      <c r="G102" s="495">
        <f t="shared" si="13"/>
        <v>44594</v>
      </c>
    </row>
    <row r="103" spans="1:7" x14ac:dyDescent="0.3">
      <c r="A103" s="503"/>
      <c r="B103" s="649"/>
      <c r="C103" s="650"/>
      <c r="D103" s="650"/>
      <c r="E103" s="650"/>
      <c r="F103" s="650"/>
      <c r="G103" s="650"/>
    </row>
    <row r="104" spans="1:7" x14ac:dyDescent="0.3">
      <c r="A104" s="503"/>
      <c r="B104" s="649"/>
      <c r="C104" s="650"/>
      <c r="D104" s="650"/>
      <c r="E104" s="650"/>
      <c r="F104" s="650"/>
      <c r="G104" s="650"/>
    </row>
    <row r="105" spans="1:7" ht="15.6" x14ac:dyDescent="0.3">
      <c r="A105" s="560"/>
      <c r="B105" s="350"/>
      <c r="C105" s="492"/>
      <c r="D105" s="492"/>
      <c r="E105" s="492"/>
      <c r="F105" s="492"/>
      <c r="G105" s="492"/>
    </row>
    <row r="106" spans="1:7" ht="15.6" x14ac:dyDescent="0.3">
      <c r="A106" s="562" t="s">
        <v>1586</v>
      </c>
      <c r="B106" s="350"/>
      <c r="C106" s="323"/>
      <c r="D106" s="323"/>
      <c r="E106" s="323"/>
      <c r="F106" s="323"/>
      <c r="G106" s="323"/>
    </row>
    <row r="107" spans="1:7" ht="15.6" x14ac:dyDescent="0.3">
      <c r="A107" s="562" t="s">
        <v>1587</v>
      </c>
      <c r="B107" s="350"/>
      <c r="C107" s="323"/>
      <c r="D107" s="323"/>
      <c r="E107" s="323"/>
      <c r="F107" s="323"/>
      <c r="G107" s="323"/>
    </row>
    <row r="108" spans="1:7" ht="15.6" x14ac:dyDescent="0.3">
      <c r="A108" s="562" t="s">
        <v>1588</v>
      </c>
      <c r="B108" s="350"/>
      <c r="C108" s="323"/>
      <c r="D108" s="323"/>
      <c r="E108" s="323"/>
      <c r="F108" s="323"/>
      <c r="G108" s="323"/>
    </row>
    <row r="109" spans="1:7" ht="15.6" x14ac:dyDescent="0.3">
      <c r="A109" s="561"/>
      <c r="B109" s="350"/>
      <c r="C109" s="323"/>
      <c r="D109" s="323"/>
      <c r="E109" s="323"/>
      <c r="F109" s="323"/>
      <c r="G109" s="323"/>
    </row>
    <row r="110" spans="1:7" x14ac:dyDescent="0.3">
      <c r="A110" s="547"/>
      <c r="B110" s="350"/>
      <c r="C110" s="323"/>
      <c r="D110" s="323"/>
      <c r="E110" s="323"/>
      <c r="F110" s="323"/>
      <c r="G110" s="323"/>
    </row>
    <row r="111" spans="1:7" ht="15.6" x14ac:dyDescent="0.3">
      <c r="A111" s="562"/>
      <c r="B111" s="350"/>
      <c r="C111" s="323"/>
      <c r="D111" s="323"/>
      <c r="E111" s="323"/>
      <c r="F111" s="323"/>
      <c r="G111" s="323"/>
    </row>
    <row r="112" spans="1:7" ht="15.6" x14ac:dyDescent="0.3">
      <c r="A112" s="560"/>
      <c r="B112" s="350"/>
      <c r="C112" s="323"/>
      <c r="D112" s="323"/>
      <c r="E112" s="323"/>
      <c r="F112" s="323"/>
      <c r="G112" s="323"/>
    </row>
    <row r="113" spans="1:7" ht="15.6" x14ac:dyDescent="0.3">
      <c r="A113" s="561"/>
      <c r="B113" s="350"/>
      <c r="C113" s="323"/>
      <c r="D113" s="323"/>
      <c r="E113" s="323"/>
      <c r="F113" s="323"/>
      <c r="G113" s="323"/>
    </row>
    <row r="114" spans="1:7" ht="15.6" x14ac:dyDescent="0.3">
      <c r="A114" s="560"/>
      <c r="B114" s="350"/>
      <c r="C114" s="323"/>
      <c r="D114" s="323"/>
      <c r="E114" s="323"/>
      <c r="F114" s="323"/>
      <c r="G114" s="323"/>
    </row>
    <row r="115" spans="1:7" ht="15.6" x14ac:dyDescent="0.3">
      <c r="A115" s="560"/>
      <c r="B115" s="350"/>
      <c r="C115" s="323"/>
      <c r="D115" s="323"/>
      <c r="E115" s="323"/>
      <c r="F115" s="323"/>
      <c r="G115" s="323"/>
    </row>
    <row r="116" spans="1:7" ht="15.6" x14ac:dyDescent="0.3">
      <c r="A116" s="561"/>
      <c r="B116" s="350"/>
      <c r="C116" s="323"/>
      <c r="D116" s="323"/>
      <c r="E116" s="323"/>
      <c r="F116" s="323"/>
      <c r="G116" s="323"/>
    </row>
    <row r="117" spans="1:7" ht="15.6" x14ac:dyDescent="0.3">
      <c r="A117" s="561"/>
      <c r="B117" s="350"/>
      <c r="C117" s="323"/>
      <c r="D117" s="323"/>
      <c r="E117" s="323"/>
      <c r="F117" s="323"/>
      <c r="G117" s="323"/>
    </row>
    <row r="118" spans="1:7" ht="15.6" x14ac:dyDescent="0.3">
      <c r="A118" s="563"/>
      <c r="B118" s="350"/>
      <c r="C118" s="323"/>
      <c r="D118" s="323"/>
      <c r="E118" s="323"/>
      <c r="F118" s="323"/>
      <c r="G118" s="323"/>
    </row>
    <row r="119" spans="1:7" ht="15.6" x14ac:dyDescent="0.3">
      <c r="A119" s="564"/>
      <c r="B119" s="350"/>
      <c r="C119" s="323"/>
      <c r="D119" s="323"/>
      <c r="E119" s="323"/>
      <c r="F119" s="323"/>
      <c r="G119" s="323"/>
    </row>
    <row r="120" spans="1:7" ht="15.6" x14ac:dyDescent="0.3">
      <c r="A120" s="564"/>
      <c r="B120" s="350"/>
      <c r="C120" s="323"/>
      <c r="D120" s="323"/>
      <c r="E120" s="323"/>
      <c r="F120" s="323"/>
      <c r="G120" s="323"/>
    </row>
    <row r="121" spans="1:7" ht="15.6" x14ac:dyDescent="0.3">
      <c r="A121" s="564"/>
      <c r="B121" s="350"/>
      <c r="C121" s="323"/>
      <c r="D121" s="323"/>
      <c r="E121" s="323"/>
      <c r="F121" s="323"/>
      <c r="G121" s="323"/>
    </row>
  </sheetData>
  <mergeCells count="3">
    <mergeCell ref="A9:G9"/>
    <mergeCell ref="A8:G8"/>
    <mergeCell ref="A6:G7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"/>
  <sheetViews>
    <sheetView topLeftCell="A13" workbookViewId="0">
      <selection activeCell="J29" sqref="J29"/>
    </sheetView>
  </sheetViews>
  <sheetFormatPr defaultRowHeight="14.4" x14ac:dyDescent="0.3"/>
  <cols>
    <col min="2" max="2" width="66.6640625" customWidth="1"/>
    <col min="3" max="7" width="15.6640625" customWidth="1"/>
    <col min="8" max="8" width="15.88671875" customWidth="1"/>
    <col min="9" max="9" width="16" customWidth="1"/>
    <col min="10" max="10" width="15.6640625" customWidth="1"/>
  </cols>
  <sheetData>
    <row r="1" spans="1:10" ht="15.6" x14ac:dyDescent="0.3">
      <c r="A1" s="37"/>
      <c r="B1" s="37"/>
      <c r="C1" s="37"/>
      <c r="D1" s="37"/>
      <c r="E1" s="37"/>
      <c r="F1" s="37"/>
      <c r="G1" s="37"/>
      <c r="H1" s="37"/>
      <c r="I1" s="37"/>
      <c r="J1" s="195" t="s">
        <v>983</v>
      </c>
    </row>
    <row r="2" spans="1:10" ht="15.6" x14ac:dyDescent="0.3">
      <c r="A2" s="37"/>
      <c r="B2" s="37"/>
      <c r="C2" s="196"/>
      <c r="D2" s="196"/>
      <c r="E2" s="196"/>
      <c r="F2" s="37"/>
      <c r="G2" s="37"/>
      <c r="H2" s="37"/>
      <c r="I2" s="37"/>
      <c r="J2" s="37"/>
    </row>
    <row r="3" spans="1:10" ht="15.6" x14ac:dyDescent="0.3">
      <c r="A3" s="197"/>
      <c r="B3" s="197"/>
      <c r="C3" s="198"/>
      <c r="D3" s="198"/>
      <c r="E3" s="198"/>
      <c r="F3" s="197"/>
      <c r="G3" s="197"/>
      <c r="H3" s="197"/>
      <c r="I3" s="197"/>
      <c r="J3" s="197"/>
    </row>
    <row r="4" spans="1:10" ht="15.6" x14ac:dyDescent="0.3">
      <c r="A4" s="197"/>
      <c r="B4" s="197" t="s">
        <v>1593</v>
      </c>
      <c r="C4" s="198"/>
      <c r="D4" s="198"/>
      <c r="E4" s="198"/>
      <c r="F4" s="197"/>
      <c r="G4" s="197"/>
      <c r="H4" s="197"/>
      <c r="I4" s="197"/>
      <c r="J4" s="197"/>
    </row>
    <row r="5" spans="1:10" ht="15.6" x14ac:dyDescent="0.3">
      <c r="A5" s="197"/>
      <c r="B5" s="197" t="s">
        <v>1285</v>
      </c>
      <c r="C5" s="198"/>
      <c r="D5" s="198"/>
      <c r="E5" s="198"/>
      <c r="F5" s="197"/>
      <c r="G5" s="197"/>
      <c r="H5" s="197"/>
      <c r="I5" s="197"/>
      <c r="J5" s="197"/>
    </row>
    <row r="6" spans="1:10" ht="15.6" x14ac:dyDescent="0.3">
      <c r="A6" s="199"/>
      <c r="B6" s="197"/>
      <c r="C6" s="200"/>
      <c r="D6" s="200"/>
      <c r="E6" s="200"/>
      <c r="F6" s="199"/>
      <c r="G6" s="199"/>
      <c r="H6" s="199"/>
      <c r="I6" s="199"/>
      <c r="J6" s="199"/>
    </row>
    <row r="7" spans="1:10" ht="15.6" x14ac:dyDescent="0.3">
      <c r="A7" s="717" t="s">
        <v>105</v>
      </c>
      <c r="B7" s="717" t="s">
        <v>984</v>
      </c>
      <c r="C7" s="720" t="s">
        <v>985</v>
      </c>
      <c r="D7" s="720"/>
      <c r="E7" s="201"/>
      <c r="F7" s="721" t="s">
        <v>1286</v>
      </c>
      <c r="G7" s="722"/>
      <c r="H7" s="722"/>
      <c r="I7" s="722"/>
      <c r="J7" s="723"/>
    </row>
    <row r="8" spans="1:10" ht="15.6" x14ac:dyDescent="0.3">
      <c r="A8" s="718"/>
      <c r="B8" s="718"/>
      <c r="C8" s="717" t="s">
        <v>986</v>
      </c>
      <c r="D8" s="717" t="s">
        <v>1287</v>
      </c>
      <c r="E8" s="717" t="s">
        <v>1288</v>
      </c>
      <c r="F8" s="724" t="s">
        <v>987</v>
      </c>
      <c r="G8" s="724"/>
      <c r="H8" s="724"/>
      <c r="I8" s="724"/>
      <c r="J8" s="724" t="s">
        <v>988</v>
      </c>
    </row>
    <row r="9" spans="1:10" ht="15.6" x14ac:dyDescent="0.3">
      <c r="A9" s="718"/>
      <c r="B9" s="718"/>
      <c r="C9" s="718"/>
      <c r="D9" s="718"/>
      <c r="E9" s="718"/>
      <c r="F9" s="717" t="s">
        <v>989</v>
      </c>
      <c r="G9" s="725" t="s">
        <v>990</v>
      </c>
      <c r="H9" s="725"/>
      <c r="I9" s="725"/>
      <c r="J9" s="724"/>
    </row>
    <row r="10" spans="1:10" ht="46.8" x14ac:dyDescent="0.3">
      <c r="A10" s="719"/>
      <c r="B10" s="719"/>
      <c r="C10" s="719"/>
      <c r="D10" s="719"/>
      <c r="E10" s="719"/>
      <c r="F10" s="719"/>
      <c r="G10" s="309" t="s">
        <v>991</v>
      </c>
      <c r="H10" s="202" t="s">
        <v>992</v>
      </c>
      <c r="I10" s="309" t="s">
        <v>993</v>
      </c>
      <c r="J10" s="724"/>
    </row>
    <row r="11" spans="1:10" ht="15.6" x14ac:dyDescent="0.3">
      <c r="A11" s="411" t="s">
        <v>109</v>
      </c>
      <c r="B11" s="411" t="s">
        <v>994</v>
      </c>
      <c r="C11" s="203">
        <f>SUM(C12:C13)</f>
        <v>0</v>
      </c>
      <c r="D11" s="203">
        <f t="shared" ref="D11:E11" si="0">SUM(D12:D13)</f>
        <v>0</v>
      </c>
      <c r="E11" s="203">
        <f t="shared" si="0"/>
        <v>0</v>
      </c>
      <c r="F11" s="204">
        <f>SUM(G11+H11+I11)</f>
        <v>0</v>
      </c>
      <c r="G11" s="204"/>
      <c r="H11" s="204"/>
      <c r="I11" s="203">
        <f>SUM(I12:I13)</f>
        <v>0</v>
      </c>
      <c r="J11" s="203">
        <f>SUM(J12:J13)</f>
        <v>0</v>
      </c>
    </row>
    <row r="12" spans="1:10" ht="15.6" x14ac:dyDescent="0.3">
      <c r="A12" s="414" t="s">
        <v>995</v>
      </c>
      <c r="B12" s="412" t="s">
        <v>996</v>
      </c>
      <c r="C12" s="205"/>
      <c r="D12" s="205"/>
      <c r="E12" s="205">
        <f t="shared" ref="E12:E13" si="1">C12+D12-G12</f>
        <v>0</v>
      </c>
      <c r="F12" s="206">
        <f t="shared" ref="F12:F13" si="2">SUM(G12+H12+I12)</f>
        <v>0</v>
      </c>
      <c r="G12" s="206"/>
      <c r="H12" s="206"/>
      <c r="I12" s="206">
        <v>0</v>
      </c>
      <c r="J12" s="206">
        <f>SUM(G12:I12)</f>
        <v>0</v>
      </c>
    </row>
    <row r="13" spans="1:10" ht="15.6" x14ac:dyDescent="0.3">
      <c r="A13" s="414" t="s">
        <v>997</v>
      </c>
      <c r="B13" s="412" t="s">
        <v>998</v>
      </c>
      <c r="C13" s="205"/>
      <c r="D13" s="205"/>
      <c r="E13" s="205">
        <f t="shared" si="1"/>
        <v>0</v>
      </c>
      <c r="F13" s="206">
        <f t="shared" si="2"/>
        <v>0</v>
      </c>
      <c r="G13" s="206"/>
      <c r="H13" s="206"/>
      <c r="I13" s="206"/>
      <c r="J13" s="206">
        <f>SUM(G13:I13)</f>
        <v>0</v>
      </c>
    </row>
    <row r="14" spans="1:10" ht="15.6" x14ac:dyDescent="0.3">
      <c r="A14" s="411" t="s">
        <v>111</v>
      </c>
      <c r="B14" s="209" t="s">
        <v>999</v>
      </c>
      <c r="C14" s="203">
        <f>SUM(C15+C22)</f>
        <v>1185222</v>
      </c>
      <c r="D14" s="203">
        <f t="shared" ref="D14:J14" si="3">SUM(D15+D22)</f>
        <v>8376567</v>
      </c>
      <c r="E14" s="203">
        <f t="shared" si="3"/>
        <v>5502397</v>
      </c>
      <c r="F14" s="203">
        <f t="shared" si="3"/>
        <v>4090092</v>
      </c>
      <c r="G14" s="203">
        <f>SUM(G15+G22)</f>
        <v>4059392</v>
      </c>
      <c r="H14" s="203">
        <f t="shared" si="3"/>
        <v>28100</v>
      </c>
      <c r="I14" s="203">
        <f t="shared" si="3"/>
        <v>2600</v>
      </c>
      <c r="J14" s="203">
        <f t="shared" si="3"/>
        <v>4090092</v>
      </c>
    </row>
    <row r="15" spans="1:10" ht="15.6" x14ac:dyDescent="0.3">
      <c r="A15" s="415" t="s">
        <v>1000</v>
      </c>
      <c r="B15" s="209" t="s">
        <v>1001</v>
      </c>
      <c r="C15" s="203">
        <f>SUM(C16:C21)</f>
        <v>672149</v>
      </c>
      <c r="D15" s="203">
        <f t="shared" ref="D15:J15" si="4">SUM(D16:D21)</f>
        <v>7327851</v>
      </c>
      <c r="E15" s="203">
        <f t="shared" si="4"/>
        <v>4000000</v>
      </c>
      <c r="F15" s="203">
        <f t="shared" si="4"/>
        <v>4014000</v>
      </c>
      <c r="G15" s="203">
        <f t="shared" si="4"/>
        <v>4000000</v>
      </c>
      <c r="H15" s="203">
        <f t="shared" si="4"/>
        <v>14000</v>
      </c>
      <c r="I15" s="203">
        <f t="shared" si="4"/>
        <v>0</v>
      </c>
      <c r="J15" s="203">
        <f t="shared" si="4"/>
        <v>4014000</v>
      </c>
    </row>
    <row r="16" spans="1:10" ht="15.6" x14ac:dyDescent="0.3">
      <c r="A16" s="414" t="s">
        <v>1002</v>
      </c>
      <c r="B16" s="413" t="s">
        <v>1003</v>
      </c>
      <c r="C16" s="205">
        <v>672149</v>
      </c>
      <c r="D16" s="205">
        <f>3327851+4000000</f>
        <v>7327851</v>
      </c>
      <c r="E16" s="205">
        <f>C16+D16-G16</f>
        <v>4000000</v>
      </c>
      <c r="F16" s="206">
        <f>SUM(G16+H16+I16)</f>
        <v>4014000</v>
      </c>
      <c r="G16" s="205">
        <v>4000000</v>
      </c>
      <c r="H16" s="206">
        <f>10000+4000</f>
        <v>14000</v>
      </c>
      <c r="I16" s="206">
        <v>0</v>
      </c>
      <c r="J16" s="206">
        <f>SUM(G16:I16)</f>
        <v>4014000</v>
      </c>
    </row>
    <row r="17" spans="1:10" ht="15.6" x14ac:dyDescent="0.3">
      <c r="A17" s="412" t="s">
        <v>1004</v>
      </c>
      <c r="B17" s="413" t="s">
        <v>1005</v>
      </c>
      <c r="C17" s="205"/>
      <c r="D17" s="205"/>
      <c r="E17" s="205">
        <f t="shared" ref="E17:E20" si="5">C17+D17-G17</f>
        <v>0</v>
      </c>
      <c r="F17" s="206">
        <f t="shared" ref="F17:F19" si="6">SUM(G17+H17+I17)</f>
        <v>0</v>
      </c>
      <c r="G17" s="206"/>
      <c r="H17" s="206"/>
      <c r="I17" s="206">
        <v>0</v>
      </c>
      <c r="J17" s="206">
        <f t="shared" ref="J17:J21" si="7">SUM(G17:I17)</f>
        <v>0</v>
      </c>
    </row>
    <row r="18" spans="1:10" ht="15.6" x14ac:dyDescent="0.3">
      <c r="A18" s="412" t="s">
        <v>1006</v>
      </c>
      <c r="B18" s="413" t="s">
        <v>1007</v>
      </c>
      <c r="C18" s="205"/>
      <c r="D18" s="205"/>
      <c r="E18" s="205">
        <f t="shared" si="5"/>
        <v>0</v>
      </c>
      <c r="F18" s="206">
        <f t="shared" si="6"/>
        <v>0</v>
      </c>
      <c r="G18" s="206"/>
      <c r="H18" s="206"/>
      <c r="I18" s="206">
        <v>0</v>
      </c>
      <c r="J18" s="206">
        <f t="shared" si="7"/>
        <v>0</v>
      </c>
    </row>
    <row r="19" spans="1:10" ht="15.6" x14ac:dyDescent="0.3">
      <c r="A19" s="412" t="s">
        <v>1008</v>
      </c>
      <c r="B19" s="413" t="s">
        <v>1009</v>
      </c>
      <c r="C19" s="205"/>
      <c r="D19" s="205"/>
      <c r="E19" s="205">
        <f t="shared" si="5"/>
        <v>0</v>
      </c>
      <c r="F19" s="206">
        <f t="shared" si="6"/>
        <v>0</v>
      </c>
      <c r="G19" s="206"/>
      <c r="H19" s="206"/>
      <c r="I19" s="206">
        <v>0</v>
      </c>
      <c r="J19" s="206">
        <f t="shared" si="7"/>
        <v>0</v>
      </c>
    </row>
    <row r="20" spans="1:10" ht="15.6" x14ac:dyDescent="0.3">
      <c r="A20" s="412" t="s">
        <v>1010</v>
      </c>
      <c r="B20" s="413" t="s">
        <v>1011</v>
      </c>
      <c r="C20" s="205"/>
      <c r="D20" s="205"/>
      <c r="E20" s="205">
        <f t="shared" si="5"/>
        <v>0</v>
      </c>
      <c r="F20" s="206">
        <f>SUM(G20+I20)</f>
        <v>0</v>
      </c>
      <c r="G20" s="206"/>
      <c r="H20" s="206"/>
      <c r="I20" s="206">
        <v>0</v>
      </c>
      <c r="J20" s="206">
        <f t="shared" si="7"/>
        <v>0</v>
      </c>
    </row>
    <row r="21" spans="1:10" ht="15.6" x14ac:dyDescent="0.3">
      <c r="A21" s="412" t="s">
        <v>1012</v>
      </c>
      <c r="B21" s="413" t="s">
        <v>1013</v>
      </c>
      <c r="C21" s="205"/>
      <c r="D21" s="205"/>
      <c r="E21" s="205">
        <f>C21+D21-G21</f>
        <v>0</v>
      </c>
      <c r="F21" s="206">
        <f>SUM(G21+H21+I21)</f>
        <v>0</v>
      </c>
      <c r="G21" s="205"/>
      <c r="H21" s="206"/>
      <c r="I21" s="206">
        <v>0</v>
      </c>
      <c r="J21" s="206">
        <f t="shared" si="7"/>
        <v>0</v>
      </c>
    </row>
    <row r="22" spans="1:10" ht="15.6" x14ac:dyDescent="0.3">
      <c r="A22" s="411" t="s">
        <v>1014</v>
      </c>
      <c r="B22" s="209" t="s">
        <v>1015</v>
      </c>
      <c r="C22" s="203">
        <f>SUM(C23:C27)</f>
        <v>513073</v>
      </c>
      <c r="D22" s="203">
        <f t="shared" ref="D22:J22" si="8">SUM(D23:D27)</f>
        <v>1048716</v>
      </c>
      <c r="E22" s="203">
        <f t="shared" si="8"/>
        <v>1502397</v>
      </c>
      <c r="F22" s="203">
        <f t="shared" si="8"/>
        <v>76092</v>
      </c>
      <c r="G22" s="203">
        <f t="shared" si="8"/>
        <v>59392</v>
      </c>
      <c r="H22" s="203">
        <f t="shared" si="8"/>
        <v>14100</v>
      </c>
      <c r="I22" s="203">
        <f t="shared" si="8"/>
        <v>2600</v>
      </c>
      <c r="J22" s="203">
        <f t="shared" si="8"/>
        <v>76092</v>
      </c>
    </row>
    <row r="23" spans="1:10" ht="31.2" x14ac:dyDescent="0.3">
      <c r="A23" s="412" t="s">
        <v>1016</v>
      </c>
      <c r="B23" s="413" t="s">
        <v>1017</v>
      </c>
      <c r="C23" s="205">
        <f>210998+302075</f>
        <v>513073</v>
      </c>
      <c r="D23" s="205">
        <f>551745+496971</f>
        <v>1048716</v>
      </c>
      <c r="E23" s="205">
        <f t="shared" ref="E23:E28" si="9">C23+D23-G23</f>
        <v>1502397</v>
      </c>
      <c r="F23" s="206">
        <f>SUM(G23+H23+I23)</f>
        <v>76092</v>
      </c>
      <c r="G23" s="205">
        <f>59392</f>
        <v>59392</v>
      </c>
      <c r="H23" s="206">
        <v>14100</v>
      </c>
      <c r="I23" s="206">
        <f>1450+1271-121</f>
        <v>2600</v>
      </c>
      <c r="J23" s="206">
        <f>SUM(G23:I23)</f>
        <v>76092</v>
      </c>
    </row>
    <row r="24" spans="1:10" ht="15.6" x14ac:dyDescent="0.3">
      <c r="A24" s="412" t="s">
        <v>1018</v>
      </c>
      <c r="B24" s="413" t="s">
        <v>1019</v>
      </c>
      <c r="C24" s="205"/>
      <c r="D24" s="205"/>
      <c r="E24" s="205">
        <f t="shared" si="9"/>
        <v>0</v>
      </c>
      <c r="F24" s="206">
        <f>SUM(G24+H24+I24)</f>
        <v>0</v>
      </c>
      <c r="G24" s="206"/>
      <c r="H24" s="206"/>
      <c r="I24" s="206"/>
      <c r="J24" s="206">
        <f t="shared" ref="J24:J26" si="10">SUM(G24:I24)</f>
        <v>0</v>
      </c>
    </row>
    <row r="25" spans="1:10" ht="15.6" x14ac:dyDescent="0.3">
      <c r="A25" s="412" t="s">
        <v>1020</v>
      </c>
      <c r="B25" s="413" t="s">
        <v>1007</v>
      </c>
      <c r="C25" s="205"/>
      <c r="D25" s="205"/>
      <c r="E25" s="205">
        <f t="shared" si="9"/>
        <v>0</v>
      </c>
      <c r="F25" s="206">
        <f>SUM(G25+H25+I25)</f>
        <v>0</v>
      </c>
      <c r="G25" s="206"/>
      <c r="H25" s="206"/>
      <c r="I25" s="206"/>
      <c r="J25" s="206">
        <f t="shared" si="10"/>
        <v>0</v>
      </c>
    </row>
    <row r="26" spans="1:10" ht="15.6" x14ac:dyDescent="0.3">
      <c r="A26" s="412" t="s">
        <v>1021</v>
      </c>
      <c r="B26" s="413" t="s">
        <v>1011</v>
      </c>
      <c r="C26" s="205"/>
      <c r="D26" s="205"/>
      <c r="E26" s="205">
        <f t="shared" si="9"/>
        <v>0</v>
      </c>
      <c r="F26" s="206">
        <f>SUM(G26+I26)</f>
        <v>0</v>
      </c>
      <c r="G26" s="206"/>
      <c r="H26" s="206" t="s">
        <v>321</v>
      </c>
      <c r="I26" s="206"/>
      <c r="J26" s="206">
        <f t="shared" si="10"/>
        <v>0</v>
      </c>
    </row>
    <row r="27" spans="1:10" ht="15.6" x14ac:dyDescent="0.3">
      <c r="A27" s="412" t="s">
        <v>1022</v>
      </c>
      <c r="B27" s="413" t="s">
        <v>1023</v>
      </c>
      <c r="C27" s="205"/>
      <c r="D27" s="205"/>
      <c r="E27" s="205">
        <f t="shared" si="9"/>
        <v>0</v>
      </c>
      <c r="F27" s="206">
        <f>SUM(G27+H27+I27)</f>
        <v>0</v>
      </c>
      <c r="G27" s="206"/>
      <c r="H27" s="206"/>
      <c r="I27" s="206">
        <v>0</v>
      </c>
      <c r="J27" s="206">
        <f>SUM(G27:I27)</f>
        <v>0</v>
      </c>
    </row>
    <row r="28" spans="1:10" ht="15.6" x14ac:dyDescent="0.3">
      <c r="A28" s="411" t="s">
        <v>113</v>
      </c>
      <c r="B28" s="209" t="s">
        <v>1024</v>
      </c>
      <c r="C28" s="203">
        <v>0</v>
      </c>
      <c r="D28" s="203">
        <v>0</v>
      </c>
      <c r="E28" s="203">
        <f t="shared" si="9"/>
        <v>0</v>
      </c>
      <c r="F28" s="204">
        <f>SUM(G28+H28+I28)</f>
        <v>0</v>
      </c>
      <c r="G28" s="204">
        <v>0</v>
      </c>
      <c r="H28" s="204">
        <v>0</v>
      </c>
      <c r="I28" s="204">
        <v>0</v>
      </c>
      <c r="J28" s="204">
        <f>SUM(F28)</f>
        <v>0</v>
      </c>
    </row>
    <row r="29" spans="1:10" ht="15.6" x14ac:dyDescent="0.3">
      <c r="A29" s="208" t="s">
        <v>115</v>
      </c>
      <c r="B29" s="209" t="s">
        <v>1025</v>
      </c>
      <c r="C29" s="204">
        <f>SUM(C11+C14+C28)</f>
        <v>1185222</v>
      </c>
      <c r="D29" s="204">
        <f>SUM(D11+D14+D28)</f>
        <v>8376567</v>
      </c>
      <c r="E29" s="204">
        <f>SUM(E11+E14+E28)</f>
        <v>5502397</v>
      </c>
      <c r="F29" s="204">
        <f>SUM(F11+F14+F28)</f>
        <v>4090092</v>
      </c>
      <c r="G29" s="204">
        <f>SUM(G14+G28)</f>
        <v>4059392</v>
      </c>
      <c r="H29" s="204">
        <f>SUM(H14+H28)</f>
        <v>28100</v>
      </c>
      <c r="I29" s="204">
        <f>SUM(I11+I14+I28)</f>
        <v>2600</v>
      </c>
      <c r="J29" s="204">
        <f>SUM(J11+J14+J28)</f>
        <v>4090092</v>
      </c>
    </row>
    <row r="30" spans="1:10" ht="15.6" x14ac:dyDescent="0.3">
      <c r="A30" s="412" t="s">
        <v>117</v>
      </c>
      <c r="B30" s="413" t="s">
        <v>1026</v>
      </c>
      <c r="C30" s="207"/>
      <c r="D30" s="207"/>
      <c r="E30" s="205"/>
      <c r="F30" s="206" t="s">
        <v>321</v>
      </c>
      <c r="G30" s="206" t="s">
        <v>321</v>
      </c>
      <c r="H30" s="206" t="s">
        <v>321</v>
      </c>
      <c r="I30" s="206" t="s">
        <v>321</v>
      </c>
      <c r="J30" s="206" t="s">
        <v>321</v>
      </c>
    </row>
    <row r="31" spans="1:10" ht="15.6" x14ac:dyDescent="0.3">
      <c r="A31" s="411" t="s">
        <v>119</v>
      </c>
      <c r="B31" s="209" t="s">
        <v>1027</v>
      </c>
      <c r="C31" s="204">
        <f>SUM(C29+C30)</f>
        <v>1185222</v>
      </c>
      <c r="D31" s="204">
        <f>SUM(D29+D30)</f>
        <v>8376567</v>
      </c>
      <c r="E31" s="204">
        <f>SUM(E29+E30)</f>
        <v>5502397</v>
      </c>
      <c r="F31" s="204" t="s">
        <v>321</v>
      </c>
      <c r="G31" s="204" t="s">
        <v>321</v>
      </c>
      <c r="H31" s="204" t="s">
        <v>321</v>
      </c>
      <c r="I31" s="204" t="s">
        <v>321</v>
      </c>
      <c r="J31" s="204" t="s">
        <v>321</v>
      </c>
    </row>
    <row r="32" spans="1:10" ht="31.2" x14ac:dyDescent="0.3">
      <c r="A32" s="208">
        <v>7</v>
      </c>
      <c r="B32" s="209" t="s">
        <v>1028</v>
      </c>
      <c r="C32" s="204">
        <v>98762</v>
      </c>
      <c r="D32" s="203">
        <v>6380000</v>
      </c>
      <c r="E32" s="205">
        <f>C32+D32-G32</f>
        <v>6380000</v>
      </c>
      <c r="F32" s="204">
        <f>SUM(G32+H32+I32)</f>
        <v>278162</v>
      </c>
      <c r="G32" s="204">
        <v>98762</v>
      </c>
      <c r="H32" s="204">
        <f>8000+89000+73000</f>
        <v>170000</v>
      </c>
      <c r="I32" s="204">
        <f>800+8600</f>
        <v>9400</v>
      </c>
      <c r="J32" s="206">
        <f>SUM(G32:I32)</f>
        <v>278162</v>
      </c>
    </row>
    <row r="33" spans="1:10" ht="15.6" x14ac:dyDescent="0.3">
      <c r="A33" s="411"/>
      <c r="B33" s="209" t="s">
        <v>1029</v>
      </c>
      <c r="C33" s="204">
        <f>SUM(C31:C32)</f>
        <v>1283984</v>
      </c>
      <c r="D33" s="204">
        <f>SUM(D31:D32)</f>
        <v>14756567</v>
      </c>
      <c r="E33" s="204">
        <f>SUM(E31:E32)</f>
        <v>11882397</v>
      </c>
      <c r="F33" s="204" t="s">
        <v>321</v>
      </c>
      <c r="G33" s="204" t="s">
        <v>321</v>
      </c>
      <c r="H33" s="204" t="s">
        <v>321</v>
      </c>
      <c r="I33" s="204" t="s">
        <v>321</v>
      </c>
      <c r="J33" s="204" t="s">
        <v>321</v>
      </c>
    </row>
    <row r="34" spans="1:10" ht="15.6" x14ac:dyDescent="0.3">
      <c r="A34" s="210"/>
      <c r="B34" s="211"/>
      <c r="C34" s="212"/>
      <c r="D34" s="212"/>
      <c r="E34" s="212"/>
      <c r="F34" s="210"/>
      <c r="G34" s="210"/>
      <c r="H34" s="210"/>
      <c r="I34" s="210"/>
      <c r="J34" s="210"/>
    </row>
    <row r="35" spans="1:10" ht="15.6" x14ac:dyDescent="0.3">
      <c r="A35" s="645"/>
      <c r="B35" s="211"/>
      <c r="C35" s="212"/>
      <c r="D35" s="212"/>
      <c r="E35" s="212"/>
      <c r="F35" s="210"/>
      <c r="G35" s="210"/>
      <c r="H35" s="210"/>
      <c r="I35" s="210"/>
      <c r="J35" s="210"/>
    </row>
    <row r="36" spans="1:10" ht="15.6" x14ac:dyDescent="0.3">
      <c r="A36" s="645"/>
      <c r="B36" s="29" t="s">
        <v>1586</v>
      </c>
      <c r="C36" s="29"/>
      <c r="D36" s="29"/>
      <c r="E36" s="29"/>
      <c r="F36" s="29"/>
      <c r="G36" s="214"/>
      <c r="H36" s="214"/>
      <c r="I36" s="39"/>
      <c r="J36" s="39"/>
    </row>
    <row r="37" spans="1:10" ht="15.6" x14ac:dyDescent="0.3">
      <c r="A37" s="646"/>
      <c r="B37" s="29" t="s">
        <v>1587</v>
      </c>
      <c r="C37" s="29"/>
      <c r="D37" s="29"/>
      <c r="E37" s="29"/>
      <c r="F37" s="29"/>
      <c r="G37" s="214"/>
      <c r="H37" s="214"/>
      <c r="I37" s="39"/>
      <c r="J37" s="39"/>
    </row>
    <row r="38" spans="1:10" ht="15.6" x14ac:dyDescent="0.3">
      <c r="A38" s="646"/>
      <c r="B38" s="29" t="s">
        <v>1588</v>
      </c>
      <c r="C38" s="29"/>
      <c r="D38" s="29"/>
      <c r="E38" s="29"/>
      <c r="F38" s="29"/>
      <c r="G38" s="214"/>
      <c r="H38" s="214"/>
      <c r="I38" s="39"/>
      <c r="J38" s="39"/>
    </row>
    <row r="39" spans="1:10" ht="15.6" x14ac:dyDescent="0.3">
      <c r="A39" s="646"/>
      <c r="B39" s="29"/>
      <c r="C39" s="29"/>
      <c r="D39" s="29"/>
      <c r="E39" s="29"/>
      <c r="F39" s="29"/>
      <c r="G39" s="217"/>
      <c r="H39" s="217"/>
      <c r="I39" s="39"/>
      <c r="J39" s="39"/>
    </row>
    <row r="40" spans="1:10" ht="15.6" x14ac:dyDescent="0.3">
      <c r="A40" s="651"/>
      <c r="B40" s="218"/>
      <c r="C40" s="218"/>
      <c r="D40" s="218"/>
      <c r="E40" s="218"/>
      <c r="F40" s="218"/>
      <c r="G40" s="218"/>
      <c r="H40" s="218"/>
      <c r="I40" s="218"/>
      <c r="J40" s="218"/>
    </row>
    <row r="41" spans="1:10" ht="15.6" x14ac:dyDescent="0.3">
      <c r="A41" s="652"/>
      <c r="B41" s="219"/>
      <c r="C41" s="219"/>
      <c r="D41" s="219"/>
      <c r="E41" s="219"/>
      <c r="F41" s="219"/>
      <c r="G41" s="219"/>
      <c r="H41" s="219"/>
      <c r="I41" s="219"/>
      <c r="J41" s="219"/>
    </row>
    <row r="42" spans="1:10" ht="15.6" x14ac:dyDescent="0.3">
      <c r="A42" s="645"/>
      <c r="B42" s="36"/>
      <c r="C42" s="36"/>
      <c r="D42" s="36"/>
      <c r="E42" s="36"/>
      <c r="F42" s="220"/>
      <c r="G42" s="220"/>
      <c r="H42" s="220"/>
      <c r="I42" s="37"/>
      <c r="J42" s="37"/>
    </row>
    <row r="43" spans="1:10" ht="15.6" x14ac:dyDescent="0.3">
      <c r="A43" s="646"/>
      <c r="B43" s="38"/>
      <c r="C43" s="38"/>
      <c r="D43" s="38"/>
      <c r="E43" s="38"/>
      <c r="F43" s="221"/>
      <c r="G43" s="221"/>
      <c r="H43" s="221"/>
      <c r="I43" s="39"/>
      <c r="J43" s="39"/>
    </row>
    <row r="44" spans="1:10" ht="15.6" x14ac:dyDescent="0.3">
      <c r="A44" s="645"/>
      <c r="B44" s="41"/>
      <c r="C44" s="41"/>
      <c r="D44" s="41"/>
      <c r="E44" s="41"/>
      <c r="F44" s="222"/>
      <c r="G44" s="222"/>
      <c r="H44" s="222"/>
      <c r="I44" s="42"/>
      <c r="J44" s="42"/>
    </row>
    <row r="45" spans="1:10" ht="15.6" x14ac:dyDescent="0.3">
      <c r="A45" s="645"/>
      <c r="B45" s="43"/>
      <c r="C45" s="43"/>
      <c r="D45" s="43"/>
      <c r="E45" s="43"/>
      <c r="F45" s="223"/>
      <c r="G45" s="223"/>
      <c r="H45" s="223"/>
      <c r="I45" s="44"/>
      <c r="J45" s="44"/>
    </row>
    <row r="46" spans="1:10" ht="15.6" x14ac:dyDescent="0.3">
      <c r="A46" s="646"/>
      <c r="B46" s="38"/>
      <c r="C46" s="38"/>
      <c r="D46" s="221"/>
      <c r="E46" s="221"/>
      <c r="F46" s="221"/>
      <c r="G46" s="221"/>
      <c r="H46" s="39"/>
      <c r="I46" s="39"/>
      <c r="J46" s="39"/>
    </row>
    <row r="47" spans="1:10" ht="15.6" x14ac:dyDescent="0.3">
      <c r="A47" s="215"/>
      <c r="B47" s="41"/>
      <c r="C47" s="41"/>
      <c r="D47" s="222"/>
      <c r="E47" s="222"/>
      <c r="F47" s="222"/>
      <c r="G47" s="222"/>
      <c r="H47" s="42"/>
      <c r="I47" s="42"/>
      <c r="J47" s="42"/>
    </row>
    <row r="48" spans="1:10" ht="15.6" x14ac:dyDescent="0.3">
      <c r="A48" s="51"/>
      <c r="B48" s="48"/>
      <c r="C48" s="48"/>
      <c r="D48" s="48"/>
      <c r="E48" s="48"/>
      <c r="F48" s="224"/>
      <c r="G48" s="224"/>
      <c r="H48" s="224"/>
      <c r="I48" s="42"/>
      <c r="J48" s="42"/>
    </row>
    <row r="49" spans="1:10" ht="15.6" x14ac:dyDescent="0.3">
      <c r="A49" s="225"/>
      <c r="B49" s="216"/>
      <c r="C49" s="216"/>
      <c r="D49" s="216"/>
      <c r="E49" s="216"/>
      <c r="F49" s="216"/>
      <c r="G49" s="213"/>
      <c r="H49" s="213"/>
      <c r="I49" s="216"/>
      <c r="J49" s="216"/>
    </row>
    <row r="50" spans="1:10" ht="15.6" x14ac:dyDescent="0.3">
      <c r="A50" s="225"/>
      <c r="B50" s="216"/>
      <c r="C50" s="216"/>
      <c r="D50" s="216"/>
      <c r="E50" s="216"/>
      <c r="F50" s="216"/>
      <c r="G50" s="216"/>
      <c r="H50" s="216"/>
      <c r="I50" s="216"/>
      <c r="J50" s="216"/>
    </row>
  </sheetData>
  <mergeCells count="11">
    <mergeCell ref="A7:A10"/>
    <mergeCell ref="B7:B10"/>
    <mergeCell ref="C7:D7"/>
    <mergeCell ref="F7:J7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2"/>
  <sheetViews>
    <sheetView topLeftCell="A391" workbookViewId="0">
      <selection activeCell="C82" sqref="C82"/>
    </sheetView>
  </sheetViews>
  <sheetFormatPr defaultRowHeight="14.4" x14ac:dyDescent="0.3"/>
  <cols>
    <col min="1" max="1" width="73.88671875" customWidth="1"/>
    <col min="2" max="2" width="12.5546875" customWidth="1"/>
    <col min="3" max="3" width="20" customWidth="1"/>
  </cols>
  <sheetData>
    <row r="1" spans="1:3" ht="15.6" x14ac:dyDescent="0.3">
      <c r="A1" s="416"/>
      <c r="B1" s="417"/>
      <c r="C1" s="418"/>
    </row>
    <row r="2" spans="1:3" ht="15.6" x14ac:dyDescent="0.3">
      <c r="A2" s="419"/>
      <c r="B2" s="420"/>
      <c r="C2" s="421" t="s">
        <v>1569</v>
      </c>
    </row>
    <row r="3" spans="1:3" ht="15.6" x14ac:dyDescent="0.3">
      <c r="A3" s="419"/>
      <c r="B3" s="420"/>
      <c r="C3" s="422"/>
    </row>
    <row r="4" spans="1:3" ht="15.6" x14ac:dyDescent="0.3">
      <c r="A4" s="423" t="s">
        <v>302</v>
      </c>
      <c r="B4" s="424"/>
      <c r="C4" s="425"/>
    </row>
    <row r="5" spans="1:3" ht="15.6" x14ac:dyDescent="0.3">
      <c r="A5" s="423" t="s">
        <v>1030</v>
      </c>
      <c r="B5" s="424"/>
      <c r="C5" s="425"/>
    </row>
    <row r="6" spans="1:3" ht="15.6" x14ac:dyDescent="0.3">
      <c r="A6" s="423" t="s">
        <v>1289</v>
      </c>
      <c r="B6" s="424"/>
      <c r="C6" s="425"/>
    </row>
    <row r="7" spans="1:3" ht="15.6" x14ac:dyDescent="0.3">
      <c r="A7" s="423"/>
      <c r="B7" s="424"/>
      <c r="C7" s="425"/>
    </row>
    <row r="8" spans="1:3" ht="31.2" x14ac:dyDescent="0.3">
      <c r="A8" s="426" t="s">
        <v>1031</v>
      </c>
      <c r="B8" s="427" t="s">
        <v>1032</v>
      </c>
      <c r="C8" s="428" t="s">
        <v>1290</v>
      </c>
    </row>
    <row r="9" spans="1:3" ht="15.6" x14ac:dyDescent="0.3">
      <c r="A9" s="429" t="s">
        <v>454</v>
      </c>
      <c r="B9" s="430"/>
      <c r="C9" s="431"/>
    </row>
    <row r="10" spans="1:3" ht="15.6" x14ac:dyDescent="0.3">
      <c r="A10" s="429" t="s">
        <v>455</v>
      </c>
      <c r="B10" s="430"/>
      <c r="C10" s="431"/>
    </row>
    <row r="11" spans="1:3" ht="15.6" x14ac:dyDescent="0.3">
      <c r="A11" s="429" t="s">
        <v>456</v>
      </c>
      <c r="B11" s="430"/>
      <c r="C11" s="431"/>
    </row>
    <row r="12" spans="1:3" ht="15.6" x14ac:dyDescent="0.3">
      <c r="A12" s="429" t="s">
        <v>861</v>
      </c>
      <c r="B12" s="432"/>
      <c r="C12" s="433"/>
    </row>
    <row r="13" spans="1:3" ht="15.6" x14ac:dyDescent="0.3">
      <c r="A13" s="434" t="s">
        <v>457</v>
      </c>
      <c r="B13" s="435" t="s">
        <v>458</v>
      </c>
      <c r="C13" s="436">
        <f>SUM(C14)</f>
        <v>100</v>
      </c>
    </row>
    <row r="14" spans="1:3" ht="15.6" x14ac:dyDescent="0.3">
      <c r="A14" s="434" t="s">
        <v>459</v>
      </c>
      <c r="B14" s="435" t="s">
        <v>460</v>
      </c>
      <c r="C14" s="436">
        <v>100</v>
      </c>
    </row>
    <row r="15" spans="1:3" ht="15.6" x14ac:dyDescent="0.3">
      <c r="A15" s="429" t="s">
        <v>1291</v>
      </c>
      <c r="B15" s="429"/>
      <c r="C15" s="436">
        <f>SUM(C13)</f>
        <v>100</v>
      </c>
    </row>
    <row r="16" spans="1:3" ht="15.6" x14ac:dyDescent="0.3">
      <c r="A16" s="434"/>
      <c r="B16" s="437"/>
      <c r="C16" s="436"/>
    </row>
    <row r="17" spans="1:3" ht="15.6" x14ac:dyDescent="0.3">
      <c r="A17" s="429" t="s">
        <v>462</v>
      </c>
      <c r="B17" s="429"/>
      <c r="C17" s="436">
        <f>SUM(C15)</f>
        <v>100</v>
      </c>
    </row>
    <row r="18" spans="1:3" ht="15.6" x14ac:dyDescent="0.3">
      <c r="A18" s="434"/>
      <c r="B18" s="437"/>
      <c r="C18" s="436"/>
    </row>
    <row r="19" spans="1:3" ht="15.6" x14ac:dyDescent="0.3">
      <c r="A19" s="429" t="s">
        <v>478</v>
      </c>
      <c r="B19" s="429"/>
      <c r="C19" s="436">
        <f>SUM(C17)</f>
        <v>100</v>
      </c>
    </row>
    <row r="20" spans="1:3" ht="15.6" x14ac:dyDescent="0.3">
      <c r="A20" s="434"/>
      <c r="B20" s="437"/>
      <c r="C20" s="436"/>
    </row>
    <row r="21" spans="1:3" ht="15.6" x14ac:dyDescent="0.3">
      <c r="A21" s="429" t="s">
        <v>479</v>
      </c>
      <c r="B21" s="429"/>
      <c r="C21" s="436">
        <f>SUM(C19)</f>
        <v>100</v>
      </c>
    </row>
    <row r="22" spans="1:3" ht="15.6" x14ac:dyDescent="0.3">
      <c r="A22" s="434"/>
      <c r="B22" s="437"/>
      <c r="C22" s="436"/>
    </row>
    <row r="23" spans="1:3" ht="15.6" x14ac:dyDescent="0.3">
      <c r="A23" s="429" t="s">
        <v>480</v>
      </c>
      <c r="B23" s="430"/>
      <c r="C23" s="431"/>
    </row>
    <row r="24" spans="1:3" ht="15.6" x14ac:dyDescent="0.3">
      <c r="A24" s="429" t="s">
        <v>481</v>
      </c>
      <c r="B24" s="430"/>
      <c r="C24" s="431"/>
    </row>
    <row r="25" spans="1:3" ht="15.6" x14ac:dyDescent="0.3">
      <c r="A25" s="429" t="s">
        <v>482</v>
      </c>
      <c r="B25" s="430"/>
      <c r="C25" s="431"/>
    </row>
    <row r="26" spans="1:3" ht="15.6" x14ac:dyDescent="0.3">
      <c r="A26" s="429" t="s">
        <v>861</v>
      </c>
      <c r="B26" s="432"/>
      <c r="C26" s="433"/>
    </row>
    <row r="27" spans="1:3" ht="15.6" x14ac:dyDescent="0.3">
      <c r="A27" s="434" t="s">
        <v>457</v>
      </c>
      <c r="B27" s="435" t="s">
        <v>458</v>
      </c>
      <c r="C27" s="436">
        <v>76278</v>
      </c>
    </row>
    <row r="28" spans="1:3" ht="15.6" x14ac:dyDescent="0.3">
      <c r="A28" s="434" t="s">
        <v>483</v>
      </c>
      <c r="B28" s="435" t="s">
        <v>484</v>
      </c>
      <c r="C28" s="436">
        <v>76278</v>
      </c>
    </row>
    <row r="29" spans="1:3" ht="15.6" x14ac:dyDescent="0.3">
      <c r="A29" s="434" t="s">
        <v>469</v>
      </c>
      <c r="B29" s="435" t="s">
        <v>470</v>
      </c>
      <c r="C29" s="436">
        <v>1039</v>
      </c>
    </row>
    <row r="30" spans="1:3" ht="31.2" x14ac:dyDescent="0.3">
      <c r="A30" s="434" t="s">
        <v>471</v>
      </c>
      <c r="B30" s="435" t="s">
        <v>472</v>
      </c>
      <c r="C30" s="436">
        <v>825</v>
      </c>
    </row>
    <row r="31" spans="1:3" ht="15.6" x14ac:dyDescent="0.3">
      <c r="A31" s="434" t="s">
        <v>473</v>
      </c>
      <c r="B31" s="435" t="s">
        <v>474</v>
      </c>
      <c r="C31" s="436">
        <v>164</v>
      </c>
    </row>
    <row r="32" spans="1:3" ht="15.6" x14ac:dyDescent="0.3">
      <c r="A32" s="434" t="s">
        <v>475</v>
      </c>
      <c r="B32" s="435" t="s">
        <v>476</v>
      </c>
      <c r="C32" s="436">
        <v>50</v>
      </c>
    </row>
    <row r="33" spans="1:3" ht="15.6" x14ac:dyDescent="0.3">
      <c r="A33" s="434" t="s">
        <v>487</v>
      </c>
      <c r="B33" s="435" t="s">
        <v>488</v>
      </c>
      <c r="C33" s="436">
        <v>10535</v>
      </c>
    </row>
    <row r="34" spans="1:3" ht="15.6" x14ac:dyDescent="0.3">
      <c r="A34" s="434" t="s">
        <v>491</v>
      </c>
      <c r="B34" s="435" t="s">
        <v>492</v>
      </c>
      <c r="C34" s="436">
        <v>7346</v>
      </c>
    </row>
    <row r="35" spans="1:3" ht="15.6" x14ac:dyDescent="0.3">
      <c r="A35" s="434" t="s">
        <v>493</v>
      </c>
      <c r="B35" s="435" t="s">
        <v>494</v>
      </c>
      <c r="C35" s="436">
        <v>626</v>
      </c>
    </row>
    <row r="36" spans="1:3" ht="15.6" x14ac:dyDescent="0.3">
      <c r="A36" s="434" t="s">
        <v>514</v>
      </c>
      <c r="B36" s="435" t="s">
        <v>515</v>
      </c>
      <c r="C36" s="436">
        <v>40</v>
      </c>
    </row>
    <row r="37" spans="1:3" ht="15.6" x14ac:dyDescent="0.3">
      <c r="A37" s="434" t="s">
        <v>497</v>
      </c>
      <c r="B37" s="435" t="s">
        <v>498</v>
      </c>
      <c r="C37" s="436">
        <v>2523</v>
      </c>
    </row>
    <row r="38" spans="1:3" ht="15.6" x14ac:dyDescent="0.3">
      <c r="A38" s="429" t="s">
        <v>1291</v>
      </c>
      <c r="B38" s="429"/>
      <c r="C38" s="436">
        <v>87852</v>
      </c>
    </row>
    <row r="39" spans="1:3" ht="15.6" x14ac:dyDescent="0.3">
      <c r="A39" s="434"/>
      <c r="B39" s="437"/>
      <c r="C39" s="436"/>
    </row>
    <row r="40" spans="1:3" ht="15.6" x14ac:dyDescent="0.3">
      <c r="A40" s="429" t="s">
        <v>506</v>
      </c>
      <c r="B40" s="429"/>
      <c r="C40" s="436">
        <v>87852</v>
      </c>
    </row>
    <row r="41" spans="1:3" ht="15.6" x14ac:dyDescent="0.3">
      <c r="A41" s="434"/>
      <c r="B41" s="437"/>
      <c r="C41" s="436"/>
    </row>
    <row r="42" spans="1:3" ht="15.6" x14ac:dyDescent="0.3">
      <c r="A42" s="429" t="s">
        <v>507</v>
      </c>
      <c r="B42" s="429"/>
      <c r="C42" s="436">
        <v>87852</v>
      </c>
    </row>
    <row r="43" spans="1:3" ht="15.6" x14ac:dyDescent="0.3">
      <c r="A43" s="434"/>
      <c r="B43" s="437"/>
      <c r="C43" s="436"/>
    </row>
    <row r="44" spans="1:3" ht="31.2" x14ac:dyDescent="0.3">
      <c r="A44" s="429" t="s">
        <v>508</v>
      </c>
      <c r="B44" s="430"/>
      <c r="C44" s="431"/>
    </row>
    <row r="45" spans="1:3" ht="31.2" x14ac:dyDescent="0.3">
      <c r="A45" s="429" t="s">
        <v>521</v>
      </c>
      <c r="B45" s="430"/>
      <c r="C45" s="431"/>
    </row>
    <row r="46" spans="1:3" ht="15.6" x14ac:dyDescent="0.3">
      <c r="A46" s="429" t="s">
        <v>861</v>
      </c>
      <c r="B46" s="432"/>
      <c r="C46" s="433"/>
    </row>
    <row r="47" spans="1:3" ht="15.6" x14ac:dyDescent="0.3">
      <c r="A47" s="434" t="s">
        <v>487</v>
      </c>
      <c r="B47" s="435" t="s">
        <v>488</v>
      </c>
      <c r="C47" s="436">
        <f>SUM(C48:C49)</f>
        <v>87734</v>
      </c>
    </row>
    <row r="48" spans="1:3" ht="15.6" x14ac:dyDescent="0.3">
      <c r="A48" s="434" t="s">
        <v>493</v>
      </c>
      <c r="B48" s="435" t="s">
        <v>494</v>
      </c>
      <c r="C48" s="436">
        <f>208992-208992</f>
        <v>0</v>
      </c>
    </row>
    <row r="49" spans="1:3" ht="15.6" x14ac:dyDescent="0.3">
      <c r="A49" s="434" t="s">
        <v>495</v>
      </c>
      <c r="B49" s="435" t="s">
        <v>496</v>
      </c>
      <c r="C49" s="436">
        <f>90473-2739</f>
        <v>87734</v>
      </c>
    </row>
    <row r="50" spans="1:3" ht="15.6" x14ac:dyDescent="0.3">
      <c r="A50" s="429" t="s">
        <v>1291</v>
      </c>
      <c r="B50" s="429"/>
      <c r="C50" s="436">
        <f>SUM(C47)</f>
        <v>87734</v>
      </c>
    </row>
    <row r="51" spans="1:3" ht="15.6" x14ac:dyDescent="0.3">
      <c r="A51" s="429" t="s">
        <v>868</v>
      </c>
      <c r="B51" s="432"/>
      <c r="C51" s="433"/>
    </row>
    <row r="52" spans="1:3" ht="15.6" x14ac:dyDescent="0.3">
      <c r="A52" s="434" t="s">
        <v>499</v>
      </c>
      <c r="B52" s="435" t="s">
        <v>500</v>
      </c>
      <c r="C52" s="436">
        <f>542938-5240</f>
        <v>537698</v>
      </c>
    </row>
    <row r="53" spans="1:3" ht="15.6" x14ac:dyDescent="0.3">
      <c r="A53" s="429" t="s">
        <v>1292</v>
      </c>
      <c r="B53" s="429"/>
      <c r="C53" s="436">
        <f>542938-5240</f>
        <v>537698</v>
      </c>
    </row>
    <row r="54" spans="1:3" ht="15.6" x14ac:dyDescent="0.3">
      <c r="A54" s="434"/>
      <c r="B54" s="437"/>
      <c r="C54" s="436"/>
    </row>
    <row r="55" spans="1:3" ht="31.2" x14ac:dyDescent="0.3">
      <c r="A55" s="429" t="s">
        <v>522</v>
      </c>
      <c r="B55" s="429"/>
      <c r="C55" s="436">
        <f>SUM(C50,C53)</f>
        <v>625432</v>
      </c>
    </row>
    <row r="56" spans="1:3" ht="15.6" x14ac:dyDescent="0.3">
      <c r="A56" s="434"/>
      <c r="B56" s="437"/>
      <c r="C56" s="436"/>
    </row>
    <row r="57" spans="1:3" ht="15.6" x14ac:dyDescent="0.3">
      <c r="A57" s="429" t="s">
        <v>523</v>
      </c>
      <c r="B57" s="430"/>
      <c r="C57" s="431"/>
    </row>
    <row r="58" spans="1:3" ht="15.6" x14ac:dyDescent="0.3">
      <c r="A58" s="429" t="s">
        <v>861</v>
      </c>
      <c r="B58" s="432"/>
      <c r="C58" s="433"/>
    </row>
    <row r="59" spans="1:3" ht="15.6" x14ac:dyDescent="0.3">
      <c r="A59" s="434" t="s">
        <v>487</v>
      </c>
      <c r="B59" s="435" t="s">
        <v>488</v>
      </c>
      <c r="C59" s="436">
        <v>9618</v>
      </c>
    </row>
    <row r="60" spans="1:3" ht="15.6" x14ac:dyDescent="0.3">
      <c r="A60" s="434" t="s">
        <v>493</v>
      </c>
      <c r="B60" s="435" t="s">
        <v>494</v>
      </c>
      <c r="C60" s="436">
        <v>6318</v>
      </c>
    </row>
    <row r="61" spans="1:3" ht="15.6" x14ac:dyDescent="0.3">
      <c r="A61" s="434" t="s">
        <v>516</v>
      </c>
      <c r="B61" s="435" t="s">
        <v>517</v>
      </c>
      <c r="C61" s="436">
        <v>3300</v>
      </c>
    </row>
    <row r="62" spans="1:3" ht="15.6" x14ac:dyDescent="0.3">
      <c r="A62" s="429" t="s">
        <v>1291</v>
      </c>
      <c r="B62" s="429"/>
      <c r="C62" s="436">
        <v>9618</v>
      </c>
    </row>
    <row r="63" spans="1:3" ht="15.6" x14ac:dyDescent="0.3">
      <c r="A63" s="434"/>
      <c r="B63" s="437"/>
      <c r="C63" s="436"/>
    </row>
    <row r="64" spans="1:3" ht="15.6" x14ac:dyDescent="0.3">
      <c r="A64" s="429" t="s">
        <v>524</v>
      </c>
      <c r="B64" s="429"/>
      <c r="C64" s="436">
        <v>9618</v>
      </c>
    </row>
    <row r="65" spans="1:3" ht="15.6" x14ac:dyDescent="0.3">
      <c r="A65" s="434"/>
      <c r="B65" s="437"/>
      <c r="C65" s="436"/>
    </row>
    <row r="66" spans="1:3" ht="31.2" x14ac:dyDescent="0.3">
      <c r="A66" s="429" t="s">
        <v>525</v>
      </c>
      <c r="B66" s="429"/>
      <c r="C66" s="436">
        <f>SUM(C64,C55)</f>
        <v>635050</v>
      </c>
    </row>
    <row r="67" spans="1:3" ht="15.6" x14ac:dyDescent="0.3">
      <c r="A67" s="434"/>
      <c r="B67" s="437"/>
      <c r="C67" s="436"/>
    </row>
    <row r="68" spans="1:3" ht="15.6" x14ac:dyDescent="0.3">
      <c r="A68" s="429" t="s">
        <v>526</v>
      </c>
      <c r="B68" s="429"/>
      <c r="C68" s="436">
        <f>SUM(C42,C66)</f>
        <v>722902</v>
      </c>
    </row>
    <row r="69" spans="1:3" ht="15.6" x14ac:dyDescent="0.3">
      <c r="A69" s="434"/>
      <c r="B69" s="437"/>
      <c r="C69" s="436"/>
    </row>
    <row r="70" spans="1:3" ht="15.6" x14ac:dyDescent="0.3">
      <c r="A70" s="429" t="s">
        <v>527</v>
      </c>
      <c r="B70" s="430"/>
      <c r="C70" s="431"/>
    </row>
    <row r="71" spans="1:3" ht="15.6" x14ac:dyDescent="0.3">
      <c r="A71" s="429" t="s">
        <v>528</v>
      </c>
      <c r="B71" s="430"/>
      <c r="C71" s="431"/>
    </row>
    <row r="72" spans="1:3" ht="15.6" x14ac:dyDescent="0.3">
      <c r="A72" s="429" t="s">
        <v>861</v>
      </c>
      <c r="B72" s="432"/>
      <c r="C72" s="433"/>
    </row>
    <row r="73" spans="1:3" ht="15.6" x14ac:dyDescent="0.3">
      <c r="A73" s="434" t="s">
        <v>487</v>
      </c>
      <c r="B73" s="435" t="s">
        <v>488</v>
      </c>
      <c r="C73" s="436">
        <v>1407220</v>
      </c>
    </row>
    <row r="74" spans="1:3" ht="15.6" x14ac:dyDescent="0.3">
      <c r="A74" s="434" t="s">
        <v>497</v>
      </c>
      <c r="B74" s="435" t="s">
        <v>498</v>
      </c>
      <c r="C74" s="436">
        <v>1407220</v>
      </c>
    </row>
    <row r="75" spans="1:3" ht="15.6" x14ac:dyDescent="0.3">
      <c r="A75" s="429" t="s">
        <v>1291</v>
      </c>
      <c r="B75" s="429"/>
      <c r="C75" s="436">
        <v>1407220</v>
      </c>
    </row>
    <row r="76" spans="1:3" ht="15.6" x14ac:dyDescent="0.3">
      <c r="A76" s="429" t="s">
        <v>868</v>
      </c>
      <c r="B76" s="432"/>
      <c r="C76" s="433"/>
    </row>
    <row r="77" spans="1:3" ht="15.6" x14ac:dyDescent="0.3">
      <c r="A77" s="434" t="s">
        <v>499</v>
      </c>
      <c r="B77" s="435" t="s">
        <v>500</v>
      </c>
      <c r="C77" s="436">
        <v>12053</v>
      </c>
    </row>
    <row r="78" spans="1:3" ht="15.6" x14ac:dyDescent="0.3">
      <c r="A78" s="434" t="s">
        <v>501</v>
      </c>
      <c r="B78" s="435" t="s">
        <v>502</v>
      </c>
      <c r="C78" s="436">
        <v>14400</v>
      </c>
    </row>
    <row r="79" spans="1:3" ht="15.6" x14ac:dyDescent="0.3">
      <c r="A79" s="434" t="s">
        <v>503</v>
      </c>
      <c r="B79" s="435" t="s">
        <v>504</v>
      </c>
      <c r="C79" s="436">
        <v>14400</v>
      </c>
    </row>
    <row r="80" spans="1:3" ht="15.6" x14ac:dyDescent="0.3">
      <c r="A80" s="429" t="s">
        <v>1292</v>
      </c>
      <c r="B80" s="429"/>
      <c r="C80" s="436">
        <v>26453</v>
      </c>
    </row>
    <row r="81" spans="1:3" ht="15.6" x14ac:dyDescent="0.3">
      <c r="A81" s="434"/>
      <c r="B81" s="437"/>
      <c r="C81" s="436"/>
    </row>
    <row r="82" spans="1:3" ht="15.6" x14ac:dyDescent="0.3">
      <c r="A82" s="429" t="s">
        <v>537</v>
      </c>
      <c r="B82" s="429"/>
      <c r="C82" s="436">
        <v>1433673</v>
      </c>
    </row>
    <row r="83" spans="1:3" ht="15.6" x14ac:dyDescent="0.3">
      <c r="A83" s="434"/>
      <c r="B83" s="437"/>
      <c r="C83" s="436"/>
    </row>
    <row r="84" spans="1:3" ht="15.6" x14ac:dyDescent="0.3">
      <c r="A84" s="429" t="s">
        <v>538</v>
      </c>
      <c r="B84" s="430"/>
      <c r="C84" s="431"/>
    </row>
    <row r="85" spans="1:3" ht="15.6" x14ac:dyDescent="0.3">
      <c r="A85" s="429" t="s">
        <v>861</v>
      </c>
      <c r="B85" s="432"/>
      <c r="C85" s="433"/>
    </row>
    <row r="86" spans="1:3" ht="15.6" x14ac:dyDescent="0.3">
      <c r="A86" s="434" t="s">
        <v>487</v>
      </c>
      <c r="B86" s="435" t="s">
        <v>488</v>
      </c>
      <c r="C86" s="436">
        <v>104576</v>
      </c>
    </row>
    <row r="87" spans="1:3" ht="15.6" x14ac:dyDescent="0.3">
      <c r="A87" s="434" t="s">
        <v>497</v>
      </c>
      <c r="B87" s="435" t="s">
        <v>498</v>
      </c>
      <c r="C87" s="436">
        <v>104576</v>
      </c>
    </row>
    <row r="88" spans="1:3" ht="15.6" x14ac:dyDescent="0.3">
      <c r="A88" s="429" t="s">
        <v>1291</v>
      </c>
      <c r="B88" s="429"/>
      <c r="C88" s="436">
        <v>104576</v>
      </c>
    </row>
    <row r="89" spans="1:3" ht="15.6" x14ac:dyDescent="0.3">
      <c r="A89" s="429" t="s">
        <v>539</v>
      </c>
      <c r="B89" s="429"/>
      <c r="C89" s="436">
        <v>104576</v>
      </c>
    </row>
    <row r="90" spans="1:3" ht="15.6" x14ac:dyDescent="0.3">
      <c r="A90" s="434"/>
      <c r="B90" s="437"/>
      <c r="C90" s="436"/>
    </row>
    <row r="91" spans="1:3" ht="15.6" x14ac:dyDescent="0.3">
      <c r="A91" s="429" t="s">
        <v>540</v>
      </c>
      <c r="B91" s="430"/>
      <c r="C91" s="431"/>
    </row>
    <row r="92" spans="1:3" ht="15.6" x14ac:dyDescent="0.3">
      <c r="A92" s="429" t="s">
        <v>861</v>
      </c>
      <c r="B92" s="432"/>
      <c r="C92" s="433"/>
    </row>
    <row r="93" spans="1:3" ht="15.6" x14ac:dyDescent="0.3">
      <c r="A93" s="434" t="s">
        <v>487</v>
      </c>
      <c r="B93" s="435" t="s">
        <v>488</v>
      </c>
      <c r="C93" s="436">
        <f>SUM(C94)</f>
        <v>1114749</v>
      </c>
    </row>
    <row r="94" spans="1:3" ht="15.6" x14ac:dyDescent="0.3">
      <c r="A94" s="434" t="s">
        <v>497</v>
      </c>
      <c r="B94" s="435" t="s">
        <v>498</v>
      </c>
      <c r="C94" s="436">
        <f>1114749</f>
        <v>1114749</v>
      </c>
    </row>
    <row r="95" spans="1:3" ht="15.6" x14ac:dyDescent="0.3">
      <c r="A95" s="434" t="s">
        <v>541</v>
      </c>
      <c r="B95" s="435" t="s">
        <v>424</v>
      </c>
      <c r="C95" s="436">
        <v>323152</v>
      </c>
    </row>
    <row r="96" spans="1:3" ht="15.6" x14ac:dyDescent="0.3">
      <c r="A96" s="429" t="s">
        <v>1291</v>
      </c>
      <c r="B96" s="429"/>
      <c r="C96" s="436">
        <f>SUM(C93,C95)</f>
        <v>1437901</v>
      </c>
    </row>
    <row r="97" spans="1:3" ht="15.6" x14ac:dyDescent="0.3">
      <c r="A97" s="429" t="s">
        <v>868</v>
      </c>
      <c r="B97" s="432"/>
      <c r="C97" s="433"/>
    </row>
    <row r="98" spans="1:3" ht="15.6" x14ac:dyDescent="0.3">
      <c r="A98" s="434" t="s">
        <v>499</v>
      </c>
      <c r="B98" s="435" t="s">
        <v>500</v>
      </c>
      <c r="C98" s="436">
        <v>490834</v>
      </c>
    </row>
    <row r="99" spans="1:3" ht="15.6" x14ac:dyDescent="0.3">
      <c r="A99" s="434" t="s">
        <v>501</v>
      </c>
      <c r="B99" s="435" t="s">
        <v>502</v>
      </c>
      <c r="C99" s="436">
        <v>8314</v>
      </c>
    </row>
    <row r="100" spans="1:3" ht="15.6" x14ac:dyDescent="0.3">
      <c r="A100" s="434" t="s">
        <v>535</v>
      </c>
      <c r="B100" s="435" t="s">
        <v>536</v>
      </c>
      <c r="C100" s="436">
        <v>8314</v>
      </c>
    </row>
    <row r="101" spans="1:3" ht="15.6" x14ac:dyDescent="0.3">
      <c r="A101" s="429" t="s">
        <v>1292</v>
      </c>
      <c r="B101" s="429"/>
      <c r="C101" s="436">
        <v>499148</v>
      </c>
    </row>
    <row r="102" spans="1:3" ht="15.6" x14ac:dyDescent="0.3">
      <c r="A102" s="434"/>
      <c r="B102" s="437"/>
      <c r="C102" s="436"/>
    </row>
    <row r="103" spans="1:3" ht="31.2" x14ac:dyDescent="0.3">
      <c r="A103" s="429" t="s">
        <v>547</v>
      </c>
      <c r="B103" s="429"/>
      <c r="C103" s="436">
        <f>SUM(C96,C101)</f>
        <v>1937049</v>
      </c>
    </row>
    <row r="104" spans="1:3" ht="15.6" x14ac:dyDescent="0.3">
      <c r="A104" s="434"/>
      <c r="B104" s="437"/>
      <c r="C104" s="436"/>
    </row>
    <row r="105" spans="1:3" ht="15.6" x14ac:dyDescent="0.3">
      <c r="A105" s="429" t="s">
        <v>548</v>
      </c>
      <c r="B105" s="430"/>
      <c r="C105" s="431"/>
    </row>
    <row r="106" spans="1:3" ht="15.6" x14ac:dyDescent="0.3">
      <c r="A106" s="429" t="s">
        <v>861</v>
      </c>
      <c r="B106" s="432"/>
      <c r="C106" s="433"/>
    </row>
    <row r="107" spans="1:3" ht="15.6" x14ac:dyDescent="0.3">
      <c r="A107" s="434" t="s">
        <v>487</v>
      </c>
      <c r="B107" s="435" t="s">
        <v>488</v>
      </c>
      <c r="C107" s="436">
        <v>143874</v>
      </c>
    </row>
    <row r="108" spans="1:3" ht="15.6" x14ac:dyDescent="0.3">
      <c r="A108" s="434" t="s">
        <v>497</v>
      </c>
      <c r="B108" s="435" t="s">
        <v>498</v>
      </c>
      <c r="C108" s="436">
        <v>143874</v>
      </c>
    </row>
    <row r="109" spans="1:3" ht="15.6" x14ac:dyDescent="0.3">
      <c r="A109" s="434" t="s">
        <v>541</v>
      </c>
      <c r="B109" s="435" t="s">
        <v>424</v>
      </c>
      <c r="C109" s="436">
        <v>3022</v>
      </c>
    </row>
    <row r="110" spans="1:3" ht="15.6" x14ac:dyDescent="0.3">
      <c r="A110" s="429" t="s">
        <v>1291</v>
      </c>
      <c r="B110" s="429"/>
      <c r="C110" s="436">
        <v>146896</v>
      </c>
    </row>
    <row r="111" spans="1:3" ht="15.6" x14ac:dyDescent="0.3">
      <c r="A111" s="434"/>
      <c r="B111" s="437"/>
      <c r="C111" s="436"/>
    </row>
    <row r="112" spans="1:3" ht="15.6" x14ac:dyDescent="0.3">
      <c r="A112" s="429" t="s">
        <v>555</v>
      </c>
      <c r="B112" s="429"/>
      <c r="C112" s="436">
        <v>146896</v>
      </c>
    </row>
    <row r="113" spans="1:3" ht="15.6" x14ac:dyDescent="0.3">
      <c r="A113" s="434"/>
      <c r="B113" s="437"/>
      <c r="C113" s="436"/>
    </row>
    <row r="114" spans="1:3" ht="31.2" x14ac:dyDescent="0.3">
      <c r="A114" s="429" t="s">
        <v>556</v>
      </c>
      <c r="B114" s="430"/>
      <c r="C114" s="431"/>
    </row>
    <row r="115" spans="1:3" ht="15.6" x14ac:dyDescent="0.3">
      <c r="A115" s="429" t="s">
        <v>861</v>
      </c>
      <c r="B115" s="432"/>
      <c r="C115" s="433"/>
    </row>
    <row r="116" spans="1:3" ht="15.6" x14ac:dyDescent="0.3">
      <c r="A116" s="434" t="s">
        <v>487</v>
      </c>
      <c r="B116" s="435" t="s">
        <v>488</v>
      </c>
      <c r="C116" s="436">
        <v>34158</v>
      </c>
    </row>
    <row r="117" spans="1:3" ht="15.6" x14ac:dyDescent="0.3">
      <c r="A117" s="434" t="s">
        <v>497</v>
      </c>
      <c r="B117" s="435" t="s">
        <v>498</v>
      </c>
      <c r="C117" s="436">
        <v>34158</v>
      </c>
    </row>
    <row r="118" spans="1:3" ht="15.6" x14ac:dyDescent="0.3">
      <c r="A118" s="434" t="s">
        <v>541</v>
      </c>
      <c r="B118" s="435" t="s">
        <v>424</v>
      </c>
      <c r="C118" s="436">
        <v>6080</v>
      </c>
    </row>
    <row r="119" spans="1:3" ht="15.6" x14ac:dyDescent="0.3">
      <c r="A119" s="429" t="s">
        <v>1291</v>
      </c>
      <c r="B119" s="429"/>
      <c r="C119" s="436">
        <v>40238</v>
      </c>
    </row>
    <row r="120" spans="1:3" ht="15.6" x14ac:dyDescent="0.3">
      <c r="A120" s="434"/>
      <c r="B120" s="437"/>
      <c r="C120" s="436"/>
    </row>
    <row r="121" spans="1:3" ht="31.2" x14ac:dyDescent="0.3">
      <c r="A121" s="429" t="s">
        <v>557</v>
      </c>
      <c r="B121" s="429"/>
      <c r="C121" s="436">
        <v>40238</v>
      </c>
    </row>
    <row r="122" spans="1:3" ht="15.6" x14ac:dyDescent="0.3">
      <c r="A122" s="434"/>
      <c r="B122" s="437"/>
      <c r="C122" s="436"/>
    </row>
    <row r="123" spans="1:3" ht="15.6" x14ac:dyDescent="0.3">
      <c r="A123" s="429" t="s">
        <v>558</v>
      </c>
      <c r="B123" s="430"/>
      <c r="C123" s="431"/>
    </row>
    <row r="124" spans="1:3" ht="15.6" x14ac:dyDescent="0.3">
      <c r="A124" s="429" t="s">
        <v>861</v>
      </c>
      <c r="B124" s="432"/>
      <c r="C124" s="433"/>
    </row>
    <row r="125" spans="1:3" ht="15.6" x14ac:dyDescent="0.3">
      <c r="A125" s="434" t="s">
        <v>487</v>
      </c>
      <c r="B125" s="435" t="s">
        <v>488</v>
      </c>
      <c r="C125" s="436">
        <v>483038</v>
      </c>
    </row>
    <row r="126" spans="1:3" ht="15.6" x14ac:dyDescent="0.3">
      <c r="A126" s="434" t="s">
        <v>497</v>
      </c>
      <c r="B126" s="435" t="s">
        <v>498</v>
      </c>
      <c r="C126" s="436">
        <v>483038</v>
      </c>
    </row>
    <row r="127" spans="1:3" ht="15.6" x14ac:dyDescent="0.3">
      <c r="A127" s="429" t="s">
        <v>1291</v>
      </c>
      <c r="B127" s="429"/>
      <c r="C127" s="436">
        <v>483038</v>
      </c>
    </row>
    <row r="128" spans="1:3" ht="15.6" x14ac:dyDescent="0.3">
      <c r="A128" s="434"/>
      <c r="B128" s="437"/>
      <c r="C128" s="436"/>
    </row>
    <row r="129" spans="1:3" ht="15.6" x14ac:dyDescent="0.3">
      <c r="A129" s="429" t="s">
        <v>561</v>
      </c>
      <c r="B129" s="429"/>
      <c r="C129" s="436">
        <v>483038</v>
      </c>
    </row>
    <row r="130" spans="1:3" ht="15.6" x14ac:dyDescent="0.3">
      <c r="A130" s="434"/>
      <c r="B130" s="437"/>
      <c r="C130" s="436"/>
    </row>
    <row r="131" spans="1:3" ht="15.6" x14ac:dyDescent="0.3">
      <c r="A131" s="429" t="s">
        <v>562</v>
      </c>
      <c r="B131" s="430"/>
      <c r="C131" s="431"/>
    </row>
    <row r="132" spans="1:3" ht="15.6" x14ac:dyDescent="0.3">
      <c r="A132" s="429" t="s">
        <v>861</v>
      </c>
      <c r="B132" s="432"/>
      <c r="C132" s="433"/>
    </row>
    <row r="133" spans="1:3" ht="15.6" x14ac:dyDescent="0.3">
      <c r="A133" s="434" t="s">
        <v>487</v>
      </c>
      <c r="B133" s="435" t="s">
        <v>488</v>
      </c>
      <c r="C133" s="436">
        <v>49228</v>
      </c>
    </row>
    <row r="134" spans="1:3" ht="15.6" x14ac:dyDescent="0.3">
      <c r="A134" s="434" t="s">
        <v>497</v>
      </c>
      <c r="B134" s="435" t="s">
        <v>498</v>
      </c>
      <c r="C134" s="436">
        <v>49228</v>
      </c>
    </row>
    <row r="135" spans="1:3" ht="15.6" x14ac:dyDescent="0.3">
      <c r="A135" s="429" t="s">
        <v>1291</v>
      </c>
      <c r="B135" s="429"/>
      <c r="C135" s="436">
        <v>49228</v>
      </c>
    </row>
    <row r="136" spans="1:3" ht="15.6" x14ac:dyDescent="0.3">
      <c r="A136" s="434"/>
      <c r="B136" s="437"/>
      <c r="C136" s="436"/>
    </row>
    <row r="137" spans="1:3" ht="15.6" x14ac:dyDescent="0.3">
      <c r="A137" s="429" t="s">
        <v>563</v>
      </c>
      <c r="B137" s="429"/>
      <c r="C137" s="436">
        <v>49228</v>
      </c>
    </row>
    <row r="138" spans="1:3" ht="15.6" x14ac:dyDescent="0.3">
      <c r="A138" s="434"/>
      <c r="B138" s="437"/>
      <c r="C138" s="436"/>
    </row>
    <row r="139" spans="1:3" ht="15.6" x14ac:dyDescent="0.3">
      <c r="A139" s="429" t="s">
        <v>564</v>
      </c>
      <c r="B139" s="430"/>
      <c r="C139" s="431"/>
    </row>
    <row r="140" spans="1:3" ht="15.6" x14ac:dyDescent="0.3">
      <c r="A140" s="429" t="s">
        <v>861</v>
      </c>
      <c r="B140" s="432"/>
      <c r="C140" s="433"/>
    </row>
    <row r="141" spans="1:3" ht="15.6" x14ac:dyDescent="0.3">
      <c r="A141" s="434" t="s">
        <v>487</v>
      </c>
      <c r="B141" s="435" t="s">
        <v>488</v>
      </c>
      <c r="C141" s="436">
        <v>126034</v>
      </c>
    </row>
    <row r="142" spans="1:3" ht="15.6" x14ac:dyDescent="0.3">
      <c r="A142" s="434" t="s">
        <v>497</v>
      </c>
      <c r="B142" s="435" t="s">
        <v>498</v>
      </c>
      <c r="C142" s="436">
        <v>126034</v>
      </c>
    </row>
    <row r="143" spans="1:3" ht="15.6" x14ac:dyDescent="0.3">
      <c r="A143" s="429" t="s">
        <v>1291</v>
      </c>
      <c r="B143" s="429"/>
      <c r="C143" s="436">
        <v>126034</v>
      </c>
    </row>
    <row r="144" spans="1:3" ht="15.6" x14ac:dyDescent="0.3">
      <c r="A144" s="434"/>
      <c r="B144" s="437"/>
      <c r="C144" s="436"/>
    </row>
    <row r="145" spans="1:3" ht="15.6" x14ac:dyDescent="0.3">
      <c r="A145" s="429" t="s">
        <v>565</v>
      </c>
      <c r="B145" s="429"/>
      <c r="C145" s="436">
        <v>126034</v>
      </c>
    </row>
    <row r="146" spans="1:3" ht="15.6" x14ac:dyDescent="0.3">
      <c r="A146" s="429" t="s">
        <v>566</v>
      </c>
      <c r="B146" s="430"/>
      <c r="C146" s="431"/>
    </row>
    <row r="147" spans="1:3" ht="15.6" x14ac:dyDescent="0.3">
      <c r="A147" s="429" t="s">
        <v>861</v>
      </c>
      <c r="B147" s="432"/>
      <c r="C147" s="433"/>
    </row>
    <row r="148" spans="1:3" ht="15.6" x14ac:dyDescent="0.3">
      <c r="A148" s="434" t="s">
        <v>487</v>
      </c>
      <c r="B148" s="435" t="s">
        <v>488</v>
      </c>
      <c r="C148" s="436">
        <v>75046</v>
      </c>
    </row>
    <row r="149" spans="1:3" ht="15.6" x14ac:dyDescent="0.3">
      <c r="A149" s="434" t="s">
        <v>497</v>
      </c>
      <c r="B149" s="435" t="s">
        <v>498</v>
      </c>
      <c r="C149" s="436">
        <v>75046</v>
      </c>
    </row>
    <row r="150" spans="1:3" ht="15.6" x14ac:dyDescent="0.3">
      <c r="A150" s="429" t="s">
        <v>1291</v>
      </c>
      <c r="B150" s="429"/>
      <c r="C150" s="436">
        <v>75046</v>
      </c>
    </row>
    <row r="151" spans="1:3" ht="15.6" x14ac:dyDescent="0.3">
      <c r="A151" s="434"/>
      <c r="B151" s="437"/>
      <c r="C151" s="436"/>
    </row>
    <row r="152" spans="1:3" ht="15.6" x14ac:dyDescent="0.3">
      <c r="A152" s="429" t="s">
        <v>567</v>
      </c>
      <c r="B152" s="429"/>
      <c r="C152" s="436">
        <v>75046</v>
      </c>
    </row>
    <row r="153" spans="1:3" ht="15.6" x14ac:dyDescent="0.3">
      <c r="A153" s="434"/>
      <c r="B153" s="437"/>
      <c r="C153" s="436"/>
    </row>
    <row r="154" spans="1:3" ht="15.6" x14ac:dyDescent="0.3">
      <c r="A154" s="429" t="s">
        <v>568</v>
      </c>
      <c r="B154" s="429"/>
      <c r="C154" s="436">
        <v>4395778</v>
      </c>
    </row>
    <row r="155" spans="1:3" ht="15.6" x14ac:dyDescent="0.3">
      <c r="A155" s="434"/>
      <c r="B155" s="437"/>
      <c r="C155" s="436"/>
    </row>
    <row r="156" spans="1:3" ht="15.6" x14ac:dyDescent="0.3">
      <c r="A156" s="434"/>
      <c r="B156" s="437"/>
      <c r="C156" s="436"/>
    </row>
    <row r="157" spans="1:3" ht="15.6" x14ac:dyDescent="0.3">
      <c r="A157" s="429" t="s">
        <v>569</v>
      </c>
      <c r="B157" s="430"/>
      <c r="C157" s="431"/>
    </row>
    <row r="158" spans="1:3" ht="15.6" x14ac:dyDescent="0.3">
      <c r="A158" s="429" t="s">
        <v>747</v>
      </c>
      <c r="B158" s="430"/>
      <c r="C158" s="431"/>
    </row>
    <row r="159" spans="1:3" ht="15.6" x14ac:dyDescent="0.3">
      <c r="A159" s="429" t="s">
        <v>570</v>
      </c>
      <c r="B159" s="430"/>
      <c r="C159" s="431"/>
    </row>
    <row r="160" spans="1:3" ht="15.6" x14ac:dyDescent="0.3">
      <c r="A160" s="429" t="s">
        <v>861</v>
      </c>
      <c r="B160" s="432"/>
      <c r="C160" s="433"/>
    </row>
    <row r="161" spans="1:3" ht="15.6" x14ac:dyDescent="0.3">
      <c r="A161" s="434" t="s">
        <v>487</v>
      </c>
      <c r="B161" s="435" t="s">
        <v>488</v>
      </c>
      <c r="C161" s="436">
        <v>971276</v>
      </c>
    </row>
    <row r="162" spans="1:3" ht="15.6" x14ac:dyDescent="0.3">
      <c r="A162" s="434" t="s">
        <v>493</v>
      </c>
      <c r="B162" s="435" t="s">
        <v>494</v>
      </c>
      <c r="C162" s="436">
        <v>971276</v>
      </c>
    </row>
    <row r="163" spans="1:3" ht="15.6" x14ac:dyDescent="0.3">
      <c r="A163" s="429" t="s">
        <v>1291</v>
      </c>
      <c r="B163" s="429"/>
      <c r="C163" s="436">
        <v>971276</v>
      </c>
    </row>
    <row r="164" spans="1:3" ht="15.6" x14ac:dyDescent="0.3">
      <c r="A164" s="434"/>
      <c r="B164" s="437"/>
      <c r="C164" s="436"/>
    </row>
    <row r="165" spans="1:3" ht="31.2" x14ac:dyDescent="0.3">
      <c r="A165" s="429" t="s">
        <v>579</v>
      </c>
      <c r="B165" s="429"/>
      <c r="C165" s="436">
        <v>971276</v>
      </c>
    </row>
    <row r="166" spans="1:3" ht="15.6" x14ac:dyDescent="0.3">
      <c r="A166" s="434"/>
      <c r="B166" s="437"/>
      <c r="C166" s="436"/>
    </row>
    <row r="167" spans="1:3" ht="15.6" x14ac:dyDescent="0.3">
      <c r="A167" s="429" t="s">
        <v>580</v>
      </c>
      <c r="B167" s="430"/>
      <c r="C167" s="431"/>
    </row>
    <row r="168" spans="1:3" ht="15.6" x14ac:dyDescent="0.3">
      <c r="A168" s="429" t="s">
        <v>861</v>
      </c>
      <c r="B168" s="432"/>
      <c r="C168" s="433"/>
    </row>
    <row r="169" spans="1:3" ht="15.6" x14ac:dyDescent="0.3">
      <c r="A169" s="434" t="s">
        <v>487</v>
      </c>
      <c r="B169" s="435" t="s">
        <v>488</v>
      </c>
      <c r="C169" s="436">
        <v>294148</v>
      </c>
    </row>
    <row r="170" spans="1:3" ht="15.6" x14ac:dyDescent="0.3">
      <c r="A170" s="434" t="s">
        <v>493</v>
      </c>
      <c r="B170" s="435" t="s">
        <v>494</v>
      </c>
      <c r="C170" s="436">
        <v>294148</v>
      </c>
    </row>
    <row r="171" spans="1:3" ht="15.6" x14ac:dyDescent="0.3">
      <c r="A171" s="429" t="s">
        <v>1291</v>
      </c>
      <c r="B171" s="429"/>
      <c r="C171" s="436">
        <v>294148</v>
      </c>
    </row>
    <row r="172" spans="1:3" ht="15.6" x14ac:dyDescent="0.3">
      <c r="A172" s="434"/>
      <c r="B172" s="437"/>
      <c r="C172" s="436"/>
    </row>
    <row r="173" spans="1:3" ht="15.6" x14ac:dyDescent="0.3">
      <c r="A173" s="429" t="s">
        <v>581</v>
      </c>
      <c r="B173" s="429"/>
      <c r="C173" s="436">
        <v>294148</v>
      </c>
    </row>
    <row r="174" spans="1:3" ht="15.6" x14ac:dyDescent="0.3">
      <c r="A174" s="434"/>
      <c r="B174" s="437"/>
      <c r="C174" s="436"/>
    </row>
    <row r="175" spans="1:3" ht="15.6" x14ac:dyDescent="0.3">
      <c r="A175" s="429" t="s">
        <v>582</v>
      </c>
      <c r="B175" s="430"/>
      <c r="C175" s="431"/>
    </row>
    <row r="176" spans="1:3" ht="15.6" x14ac:dyDescent="0.3">
      <c r="A176" s="429" t="s">
        <v>861</v>
      </c>
      <c r="B176" s="432"/>
      <c r="C176" s="433"/>
    </row>
    <row r="177" spans="1:3" ht="15.6" x14ac:dyDescent="0.3">
      <c r="A177" s="434" t="s">
        <v>487</v>
      </c>
      <c r="B177" s="435" t="s">
        <v>488</v>
      </c>
      <c r="C177" s="436">
        <v>100129</v>
      </c>
    </row>
    <row r="178" spans="1:3" ht="15.6" x14ac:dyDescent="0.3">
      <c r="A178" s="434" t="s">
        <v>493</v>
      </c>
      <c r="B178" s="435" t="s">
        <v>494</v>
      </c>
      <c r="C178" s="436">
        <v>77874</v>
      </c>
    </row>
    <row r="179" spans="1:3" ht="15.6" x14ac:dyDescent="0.3">
      <c r="A179" s="434" t="s">
        <v>497</v>
      </c>
      <c r="B179" s="435" t="s">
        <v>498</v>
      </c>
      <c r="C179" s="436">
        <v>22255</v>
      </c>
    </row>
    <row r="180" spans="1:3" ht="15.6" x14ac:dyDescent="0.3">
      <c r="A180" s="429" t="s">
        <v>1291</v>
      </c>
      <c r="B180" s="429"/>
      <c r="C180" s="436">
        <v>100129</v>
      </c>
    </row>
    <row r="181" spans="1:3" ht="15.6" x14ac:dyDescent="0.3">
      <c r="A181" s="434"/>
      <c r="B181" s="437"/>
      <c r="C181" s="436"/>
    </row>
    <row r="182" spans="1:3" ht="15.6" x14ac:dyDescent="0.3">
      <c r="A182" s="429" t="s">
        <v>583</v>
      </c>
      <c r="B182" s="429"/>
      <c r="C182" s="436">
        <v>100129</v>
      </c>
    </row>
    <row r="183" spans="1:3" ht="15.6" x14ac:dyDescent="0.3">
      <c r="A183" s="434"/>
      <c r="B183" s="437"/>
      <c r="C183" s="436"/>
    </row>
    <row r="184" spans="1:3" ht="15.6" x14ac:dyDescent="0.3">
      <c r="A184" s="429" t="s">
        <v>584</v>
      </c>
      <c r="B184" s="429"/>
      <c r="C184" s="436">
        <v>1365553</v>
      </c>
    </row>
    <row r="185" spans="1:3" ht="15.6" x14ac:dyDescent="0.3">
      <c r="A185" s="434"/>
      <c r="B185" s="437"/>
      <c r="C185" s="436"/>
    </row>
    <row r="186" spans="1:3" ht="15.6" x14ac:dyDescent="0.3">
      <c r="A186" s="429" t="s">
        <v>585</v>
      </c>
      <c r="B186" s="430"/>
      <c r="C186" s="431"/>
    </row>
    <row r="187" spans="1:3" ht="31.2" x14ac:dyDescent="0.3">
      <c r="A187" s="429" t="s">
        <v>586</v>
      </c>
      <c r="B187" s="430"/>
      <c r="C187" s="431"/>
    </row>
    <row r="188" spans="1:3" ht="15.6" x14ac:dyDescent="0.3">
      <c r="A188" s="429"/>
      <c r="B188" s="430"/>
      <c r="C188" s="431"/>
    </row>
    <row r="189" spans="1:3" ht="15.6" x14ac:dyDescent="0.3">
      <c r="A189" s="429" t="s">
        <v>587</v>
      </c>
      <c r="B189" s="430"/>
      <c r="C189" s="431"/>
    </row>
    <row r="190" spans="1:3" ht="15.6" x14ac:dyDescent="0.3">
      <c r="A190" s="429" t="s">
        <v>861</v>
      </c>
      <c r="B190" s="432"/>
      <c r="C190" s="433"/>
    </row>
    <row r="191" spans="1:3" ht="15.6" x14ac:dyDescent="0.3">
      <c r="A191" s="434" t="s">
        <v>487</v>
      </c>
      <c r="B191" s="435" t="s">
        <v>488</v>
      </c>
      <c r="C191" s="436">
        <v>91076</v>
      </c>
    </row>
    <row r="192" spans="1:3" ht="15.6" x14ac:dyDescent="0.3">
      <c r="A192" s="434" t="s">
        <v>493</v>
      </c>
      <c r="B192" s="435" t="s">
        <v>494</v>
      </c>
      <c r="C192" s="436">
        <v>91076</v>
      </c>
    </row>
    <row r="193" spans="1:3" ht="15.6" x14ac:dyDescent="0.3">
      <c r="A193" s="429" t="s">
        <v>1291</v>
      </c>
      <c r="B193" s="429"/>
      <c r="C193" s="436">
        <v>91076</v>
      </c>
    </row>
    <row r="194" spans="1:3" ht="15.6" x14ac:dyDescent="0.3">
      <c r="A194" s="434"/>
      <c r="B194" s="437"/>
      <c r="C194" s="436"/>
    </row>
    <row r="195" spans="1:3" ht="15.6" x14ac:dyDescent="0.3">
      <c r="A195" s="429" t="s">
        <v>588</v>
      </c>
      <c r="B195" s="429"/>
      <c r="C195" s="436">
        <v>91076</v>
      </c>
    </row>
    <row r="196" spans="1:3" ht="15.6" x14ac:dyDescent="0.3">
      <c r="A196" s="429" t="s">
        <v>589</v>
      </c>
      <c r="B196" s="430"/>
      <c r="C196" s="431"/>
    </row>
    <row r="197" spans="1:3" ht="15.6" x14ac:dyDescent="0.3">
      <c r="A197" s="429" t="s">
        <v>861</v>
      </c>
      <c r="B197" s="432"/>
      <c r="C197" s="433"/>
    </row>
    <row r="198" spans="1:3" ht="15.6" x14ac:dyDescent="0.3">
      <c r="A198" s="434" t="s">
        <v>487</v>
      </c>
      <c r="B198" s="435" t="s">
        <v>488</v>
      </c>
      <c r="C198" s="436">
        <v>295207</v>
      </c>
    </row>
    <row r="199" spans="1:3" ht="15.6" x14ac:dyDescent="0.3">
      <c r="A199" s="434" t="s">
        <v>493</v>
      </c>
      <c r="B199" s="435" t="s">
        <v>494</v>
      </c>
      <c r="C199" s="436">
        <v>295207</v>
      </c>
    </row>
    <row r="200" spans="1:3" ht="15.6" x14ac:dyDescent="0.3">
      <c r="A200" s="434" t="s">
        <v>590</v>
      </c>
      <c r="B200" s="435" t="s">
        <v>591</v>
      </c>
      <c r="C200" s="436">
        <v>4370</v>
      </c>
    </row>
    <row r="201" spans="1:3" ht="15.6" x14ac:dyDescent="0.3">
      <c r="A201" s="434" t="s">
        <v>592</v>
      </c>
      <c r="B201" s="435" t="s">
        <v>593</v>
      </c>
      <c r="C201" s="436">
        <v>4370</v>
      </c>
    </row>
    <row r="202" spans="1:3" ht="15.6" x14ac:dyDescent="0.3">
      <c r="A202" s="429" t="s">
        <v>1291</v>
      </c>
      <c r="B202" s="429"/>
      <c r="C202" s="436">
        <v>299577</v>
      </c>
    </row>
    <row r="203" spans="1:3" ht="15.6" x14ac:dyDescent="0.3">
      <c r="A203" s="434"/>
      <c r="B203" s="437"/>
      <c r="C203" s="436"/>
    </row>
    <row r="204" spans="1:3" ht="15.6" x14ac:dyDescent="0.3">
      <c r="A204" s="429" t="s">
        <v>594</v>
      </c>
      <c r="B204" s="429"/>
      <c r="C204" s="436">
        <v>299577</v>
      </c>
    </row>
    <row r="205" spans="1:3" ht="15.6" x14ac:dyDescent="0.3">
      <c r="A205" s="434"/>
      <c r="B205" s="437"/>
      <c r="C205" s="436"/>
    </row>
    <row r="206" spans="1:3" ht="15.6" x14ac:dyDescent="0.3">
      <c r="A206" s="429" t="s">
        <v>595</v>
      </c>
      <c r="B206" s="430"/>
      <c r="C206" s="431"/>
    </row>
    <row r="207" spans="1:3" ht="15.6" x14ac:dyDescent="0.3">
      <c r="A207" s="429" t="s">
        <v>861</v>
      </c>
      <c r="B207" s="432"/>
      <c r="C207" s="433"/>
    </row>
    <row r="208" spans="1:3" ht="15.6" x14ac:dyDescent="0.3">
      <c r="A208" s="434" t="s">
        <v>487</v>
      </c>
      <c r="B208" s="435" t="s">
        <v>488</v>
      </c>
      <c r="C208" s="436">
        <v>271900</v>
      </c>
    </row>
    <row r="209" spans="1:3" ht="15.6" x14ac:dyDescent="0.3">
      <c r="A209" s="434" t="s">
        <v>493</v>
      </c>
      <c r="B209" s="435" t="s">
        <v>494</v>
      </c>
      <c r="C209" s="436">
        <v>271900</v>
      </c>
    </row>
    <row r="210" spans="1:3" ht="15.6" x14ac:dyDescent="0.3">
      <c r="A210" s="434" t="s">
        <v>590</v>
      </c>
      <c r="B210" s="435" t="s">
        <v>591</v>
      </c>
      <c r="C210" s="436">
        <v>20778</v>
      </c>
    </row>
    <row r="211" spans="1:3" ht="15.6" x14ac:dyDescent="0.3">
      <c r="A211" s="434" t="s">
        <v>592</v>
      </c>
      <c r="B211" s="435" t="s">
        <v>593</v>
      </c>
      <c r="C211" s="436">
        <v>20778</v>
      </c>
    </row>
    <row r="212" spans="1:3" ht="15.6" x14ac:dyDescent="0.3">
      <c r="A212" s="429" t="s">
        <v>1291</v>
      </c>
      <c r="B212" s="429"/>
      <c r="C212" s="436">
        <v>292678</v>
      </c>
    </row>
    <row r="213" spans="1:3" ht="15.6" x14ac:dyDescent="0.3">
      <c r="A213" s="434"/>
      <c r="B213" s="437"/>
      <c r="C213" s="436"/>
    </row>
    <row r="214" spans="1:3" ht="15.6" x14ac:dyDescent="0.3">
      <c r="A214" s="429" t="s">
        <v>596</v>
      </c>
      <c r="B214" s="429"/>
      <c r="C214" s="436">
        <v>292678</v>
      </c>
    </row>
    <row r="215" spans="1:3" ht="15.6" x14ac:dyDescent="0.3">
      <c r="A215" s="434"/>
      <c r="B215" s="437"/>
      <c r="C215" s="436"/>
    </row>
    <row r="216" spans="1:3" ht="15.6" x14ac:dyDescent="0.3">
      <c r="A216" s="429" t="s">
        <v>597</v>
      </c>
      <c r="B216" s="430"/>
      <c r="C216" s="431"/>
    </row>
    <row r="217" spans="1:3" ht="15.6" x14ac:dyDescent="0.3">
      <c r="A217" s="429" t="s">
        <v>861</v>
      </c>
      <c r="B217" s="432"/>
      <c r="C217" s="433"/>
    </row>
    <row r="218" spans="1:3" ht="15.6" x14ac:dyDescent="0.3">
      <c r="A218" s="434" t="s">
        <v>457</v>
      </c>
      <c r="B218" s="435" t="s">
        <v>458</v>
      </c>
      <c r="C218" s="436">
        <v>7868</v>
      </c>
    </row>
    <row r="219" spans="1:3" ht="15.6" x14ac:dyDescent="0.3">
      <c r="A219" s="434" t="s">
        <v>459</v>
      </c>
      <c r="B219" s="435" t="s">
        <v>460</v>
      </c>
      <c r="C219" s="436">
        <v>7868</v>
      </c>
    </row>
    <row r="220" spans="1:3" ht="15.6" x14ac:dyDescent="0.3">
      <c r="A220" s="429" t="s">
        <v>1291</v>
      </c>
      <c r="B220" s="429"/>
      <c r="C220" s="436">
        <v>7868</v>
      </c>
    </row>
    <row r="221" spans="1:3" ht="15.6" x14ac:dyDescent="0.3">
      <c r="A221" s="434"/>
      <c r="B221" s="437"/>
      <c r="C221" s="436"/>
    </row>
    <row r="222" spans="1:3" ht="15.6" x14ac:dyDescent="0.3">
      <c r="A222" s="429" t="s">
        <v>598</v>
      </c>
      <c r="B222" s="429"/>
      <c r="C222" s="436">
        <v>7868</v>
      </c>
    </row>
    <row r="223" spans="1:3" ht="15.6" x14ac:dyDescent="0.3">
      <c r="A223" s="434"/>
      <c r="B223" s="437"/>
      <c r="C223" s="436"/>
    </row>
    <row r="224" spans="1:3" ht="15.6" x14ac:dyDescent="0.3">
      <c r="A224" s="429" t="s">
        <v>599</v>
      </c>
      <c r="B224" s="430"/>
      <c r="C224" s="431"/>
    </row>
    <row r="225" spans="1:3" ht="15.6" x14ac:dyDescent="0.3">
      <c r="A225" s="429" t="s">
        <v>861</v>
      </c>
      <c r="B225" s="432"/>
      <c r="C225" s="433"/>
    </row>
    <row r="226" spans="1:3" ht="15.6" x14ac:dyDescent="0.3">
      <c r="A226" s="434" t="s">
        <v>487</v>
      </c>
      <c r="B226" s="435" t="s">
        <v>488</v>
      </c>
      <c r="C226" s="436">
        <v>25720</v>
      </c>
    </row>
    <row r="227" spans="1:3" ht="15.6" x14ac:dyDescent="0.3">
      <c r="A227" s="434" t="s">
        <v>493</v>
      </c>
      <c r="B227" s="435" t="s">
        <v>494</v>
      </c>
      <c r="C227" s="436">
        <v>19761</v>
      </c>
    </row>
    <row r="228" spans="1:3" ht="15.6" x14ac:dyDescent="0.3">
      <c r="A228" s="434" t="s">
        <v>497</v>
      </c>
      <c r="B228" s="435" t="s">
        <v>498</v>
      </c>
      <c r="C228" s="436">
        <v>5959</v>
      </c>
    </row>
    <row r="229" spans="1:3" ht="15.6" x14ac:dyDescent="0.3">
      <c r="A229" s="429" t="s">
        <v>1291</v>
      </c>
      <c r="B229" s="429"/>
      <c r="C229" s="436">
        <v>25720</v>
      </c>
    </row>
    <row r="230" spans="1:3" ht="15.6" x14ac:dyDescent="0.3">
      <c r="A230" s="434"/>
      <c r="B230" s="437"/>
      <c r="C230" s="436"/>
    </row>
    <row r="231" spans="1:3" ht="15.6" x14ac:dyDescent="0.3">
      <c r="A231" s="429" t="s">
        <v>600</v>
      </c>
      <c r="B231" s="429"/>
      <c r="C231" s="436">
        <v>25720</v>
      </c>
    </row>
    <row r="232" spans="1:3" ht="15.6" x14ac:dyDescent="0.3">
      <c r="A232" s="434"/>
      <c r="B232" s="437"/>
      <c r="C232" s="436"/>
    </row>
    <row r="233" spans="1:3" ht="15.6" x14ac:dyDescent="0.3">
      <c r="A233" s="429" t="s">
        <v>601</v>
      </c>
      <c r="B233" s="430"/>
      <c r="C233" s="431"/>
    </row>
    <row r="234" spans="1:3" ht="15.6" x14ac:dyDescent="0.3">
      <c r="A234" s="429" t="s">
        <v>861</v>
      </c>
      <c r="B234" s="432"/>
      <c r="C234" s="433"/>
    </row>
    <row r="235" spans="1:3" ht="15.6" x14ac:dyDescent="0.3">
      <c r="A235" s="434" t="s">
        <v>487</v>
      </c>
      <c r="B235" s="435" t="s">
        <v>488</v>
      </c>
      <c r="C235" s="436">
        <v>29340</v>
      </c>
    </row>
    <row r="236" spans="1:3" ht="15.6" x14ac:dyDescent="0.3">
      <c r="A236" s="434" t="s">
        <v>493</v>
      </c>
      <c r="B236" s="435" t="s">
        <v>494</v>
      </c>
      <c r="C236" s="436">
        <v>18990</v>
      </c>
    </row>
    <row r="237" spans="1:3" ht="15.6" x14ac:dyDescent="0.3">
      <c r="A237" s="434" t="s">
        <v>497</v>
      </c>
      <c r="B237" s="435" t="s">
        <v>498</v>
      </c>
      <c r="C237" s="436">
        <v>10350</v>
      </c>
    </row>
    <row r="238" spans="1:3" ht="15.6" x14ac:dyDescent="0.3">
      <c r="A238" s="434" t="s">
        <v>590</v>
      </c>
      <c r="B238" s="435" t="s">
        <v>591</v>
      </c>
      <c r="C238" s="436">
        <v>675</v>
      </c>
    </row>
    <row r="239" spans="1:3" ht="15.6" x14ac:dyDescent="0.3">
      <c r="A239" s="434" t="s">
        <v>592</v>
      </c>
      <c r="B239" s="435" t="s">
        <v>593</v>
      </c>
      <c r="C239" s="436">
        <v>675</v>
      </c>
    </row>
    <row r="240" spans="1:3" ht="15.6" x14ac:dyDescent="0.3">
      <c r="A240" s="429" t="s">
        <v>1291</v>
      </c>
      <c r="B240" s="429"/>
      <c r="C240" s="436">
        <v>30015</v>
      </c>
    </row>
    <row r="241" spans="1:3" ht="15.6" x14ac:dyDescent="0.3">
      <c r="A241" s="434"/>
      <c r="B241" s="437"/>
      <c r="C241" s="436"/>
    </row>
    <row r="242" spans="1:3" ht="15.6" x14ac:dyDescent="0.3">
      <c r="A242" s="429" t="s">
        <v>602</v>
      </c>
      <c r="B242" s="429"/>
      <c r="C242" s="436">
        <v>30015</v>
      </c>
    </row>
    <row r="243" spans="1:3" ht="15.6" x14ac:dyDescent="0.3">
      <c r="A243" s="434"/>
      <c r="B243" s="437"/>
      <c r="C243" s="436"/>
    </row>
    <row r="244" spans="1:3" ht="15.6" x14ac:dyDescent="0.3">
      <c r="A244" s="429" t="s">
        <v>603</v>
      </c>
      <c r="B244" s="430"/>
      <c r="C244" s="431"/>
    </row>
    <row r="245" spans="1:3" ht="15.6" x14ac:dyDescent="0.3">
      <c r="A245" s="429" t="s">
        <v>861</v>
      </c>
      <c r="B245" s="432"/>
      <c r="C245" s="433"/>
    </row>
    <row r="246" spans="1:3" ht="15.6" x14ac:dyDescent="0.3">
      <c r="A246" s="434" t="s">
        <v>487</v>
      </c>
      <c r="B246" s="435" t="s">
        <v>488</v>
      </c>
      <c r="C246" s="436">
        <v>381268</v>
      </c>
    </row>
    <row r="247" spans="1:3" ht="15.6" x14ac:dyDescent="0.3">
      <c r="A247" s="434" t="s">
        <v>493</v>
      </c>
      <c r="B247" s="435" t="s">
        <v>494</v>
      </c>
      <c r="C247" s="436">
        <v>353220</v>
      </c>
    </row>
    <row r="248" spans="1:3" ht="15.6" x14ac:dyDescent="0.3">
      <c r="A248" s="434" t="s">
        <v>497</v>
      </c>
      <c r="B248" s="435" t="s">
        <v>498</v>
      </c>
      <c r="C248" s="436">
        <v>28048</v>
      </c>
    </row>
    <row r="249" spans="1:3" ht="15.6" x14ac:dyDescent="0.3">
      <c r="A249" s="429" t="s">
        <v>1291</v>
      </c>
      <c r="B249" s="429"/>
      <c r="C249" s="436">
        <v>381268</v>
      </c>
    </row>
    <row r="250" spans="1:3" ht="15.6" x14ac:dyDescent="0.3">
      <c r="A250" s="434"/>
      <c r="B250" s="437"/>
      <c r="C250" s="436"/>
    </row>
    <row r="251" spans="1:3" ht="15.6" x14ac:dyDescent="0.3">
      <c r="A251" s="429" t="s">
        <v>604</v>
      </c>
      <c r="B251" s="429"/>
      <c r="C251" s="436">
        <v>381268</v>
      </c>
    </row>
    <row r="252" spans="1:3" ht="15.6" x14ac:dyDescent="0.3">
      <c r="A252" s="434"/>
      <c r="B252" s="437"/>
      <c r="C252" s="436"/>
    </row>
    <row r="253" spans="1:3" ht="15.6" x14ac:dyDescent="0.3">
      <c r="A253" s="429" t="s">
        <v>605</v>
      </c>
      <c r="B253" s="430"/>
      <c r="C253" s="431"/>
    </row>
    <row r="254" spans="1:3" ht="15.6" x14ac:dyDescent="0.3">
      <c r="A254" s="429" t="s">
        <v>861</v>
      </c>
      <c r="B254" s="432"/>
      <c r="C254" s="433"/>
    </row>
    <row r="255" spans="1:3" ht="15.6" x14ac:dyDescent="0.3">
      <c r="A255" s="434" t="s">
        <v>487</v>
      </c>
      <c r="B255" s="435" t="s">
        <v>488</v>
      </c>
      <c r="C255" s="436">
        <v>97993</v>
      </c>
    </row>
    <row r="256" spans="1:3" ht="15.6" x14ac:dyDescent="0.3">
      <c r="A256" s="434" t="s">
        <v>493</v>
      </c>
      <c r="B256" s="435" t="s">
        <v>494</v>
      </c>
      <c r="C256" s="436">
        <v>87826</v>
      </c>
    </row>
    <row r="257" spans="1:3" ht="15.6" x14ac:dyDescent="0.3">
      <c r="A257" s="434" t="s">
        <v>497</v>
      </c>
      <c r="B257" s="435" t="s">
        <v>498</v>
      </c>
      <c r="C257" s="436">
        <v>10167</v>
      </c>
    </row>
    <row r="258" spans="1:3" ht="15.6" x14ac:dyDescent="0.3">
      <c r="A258" s="429" t="s">
        <v>1291</v>
      </c>
      <c r="B258" s="429"/>
      <c r="C258" s="436">
        <v>97993</v>
      </c>
    </row>
    <row r="259" spans="1:3" ht="15.6" x14ac:dyDescent="0.3">
      <c r="A259" s="434"/>
      <c r="B259" s="437"/>
      <c r="C259" s="436"/>
    </row>
    <row r="260" spans="1:3" ht="15.6" x14ac:dyDescent="0.3">
      <c r="A260" s="429" t="s">
        <v>606</v>
      </c>
      <c r="B260" s="429"/>
      <c r="C260" s="436">
        <v>97993</v>
      </c>
    </row>
    <row r="261" spans="1:3" ht="15.6" x14ac:dyDescent="0.3">
      <c r="A261" s="434"/>
      <c r="B261" s="437"/>
      <c r="C261" s="436"/>
    </row>
    <row r="262" spans="1:3" ht="15.6" x14ac:dyDescent="0.3">
      <c r="A262" s="429" t="s">
        <v>609</v>
      </c>
      <c r="B262" s="430"/>
      <c r="C262" s="431"/>
    </row>
    <row r="263" spans="1:3" ht="15.6" x14ac:dyDescent="0.3">
      <c r="A263" s="429" t="s">
        <v>861</v>
      </c>
      <c r="B263" s="432"/>
      <c r="C263" s="433"/>
    </row>
    <row r="264" spans="1:3" ht="15.6" x14ac:dyDescent="0.3">
      <c r="A264" s="434" t="s">
        <v>487</v>
      </c>
      <c r="B264" s="435" t="s">
        <v>488</v>
      </c>
      <c r="C264" s="436">
        <v>201068</v>
      </c>
    </row>
    <row r="265" spans="1:3" ht="15.6" x14ac:dyDescent="0.3">
      <c r="A265" s="434" t="s">
        <v>493</v>
      </c>
      <c r="B265" s="435" t="s">
        <v>494</v>
      </c>
      <c r="C265" s="436">
        <v>201068</v>
      </c>
    </row>
    <row r="266" spans="1:3" ht="15.6" x14ac:dyDescent="0.3">
      <c r="A266" s="429" t="s">
        <v>1291</v>
      </c>
      <c r="B266" s="429"/>
      <c r="C266" s="436">
        <v>201068</v>
      </c>
    </row>
    <row r="267" spans="1:3" ht="15.6" x14ac:dyDescent="0.3">
      <c r="A267" s="429" t="s">
        <v>868</v>
      </c>
      <c r="B267" s="432"/>
      <c r="C267" s="433"/>
    </row>
    <row r="268" spans="1:3" ht="15.6" x14ac:dyDescent="0.3">
      <c r="A268" s="434" t="s">
        <v>499</v>
      </c>
      <c r="B268" s="435" t="s">
        <v>500</v>
      </c>
      <c r="C268" s="436">
        <v>22180</v>
      </c>
    </row>
    <row r="269" spans="1:3" ht="15.6" x14ac:dyDescent="0.3">
      <c r="A269" s="429" t="s">
        <v>1292</v>
      </c>
      <c r="B269" s="429"/>
      <c r="C269" s="436">
        <v>22180</v>
      </c>
    </row>
    <row r="270" spans="1:3" ht="15.6" x14ac:dyDescent="0.3">
      <c r="A270" s="434"/>
      <c r="B270" s="437"/>
      <c r="C270" s="436"/>
    </row>
    <row r="271" spans="1:3" ht="15.6" x14ac:dyDescent="0.3">
      <c r="A271" s="429" t="s">
        <v>610</v>
      </c>
      <c r="B271" s="429"/>
      <c r="C271" s="436">
        <v>223248</v>
      </c>
    </row>
    <row r="272" spans="1:3" ht="15.6" x14ac:dyDescent="0.3">
      <c r="A272" s="434"/>
      <c r="B272" s="437"/>
      <c r="C272" s="436"/>
    </row>
    <row r="273" spans="1:3" ht="15.6" x14ac:dyDescent="0.3">
      <c r="A273" s="429" t="s">
        <v>611</v>
      </c>
      <c r="B273" s="430"/>
      <c r="C273" s="431"/>
    </row>
    <row r="274" spans="1:3" ht="15.6" x14ac:dyDescent="0.3">
      <c r="A274" s="429" t="s">
        <v>861</v>
      </c>
      <c r="B274" s="432"/>
      <c r="C274" s="433"/>
    </row>
    <row r="275" spans="1:3" ht="15.6" x14ac:dyDescent="0.3">
      <c r="A275" s="434" t="s">
        <v>487</v>
      </c>
      <c r="B275" s="435" t="s">
        <v>488</v>
      </c>
      <c r="C275" s="436">
        <v>471033</v>
      </c>
    </row>
    <row r="276" spans="1:3" ht="15.6" x14ac:dyDescent="0.3">
      <c r="A276" s="434" t="s">
        <v>493</v>
      </c>
      <c r="B276" s="435" t="s">
        <v>494</v>
      </c>
      <c r="C276" s="436">
        <v>471033</v>
      </c>
    </row>
    <row r="277" spans="1:3" ht="15.6" x14ac:dyDescent="0.3">
      <c r="A277" s="429" t="s">
        <v>1291</v>
      </c>
      <c r="B277" s="429"/>
      <c r="C277" s="436">
        <v>471033</v>
      </c>
    </row>
    <row r="278" spans="1:3" ht="15.6" x14ac:dyDescent="0.3">
      <c r="A278" s="429" t="s">
        <v>612</v>
      </c>
      <c r="B278" s="429"/>
      <c r="C278" s="436">
        <v>471033</v>
      </c>
    </row>
    <row r="279" spans="1:3" ht="15.6" x14ac:dyDescent="0.3">
      <c r="A279" s="434"/>
      <c r="B279" s="437"/>
      <c r="C279" s="436"/>
    </row>
    <row r="280" spans="1:3" ht="15.6" x14ac:dyDescent="0.3">
      <c r="A280" s="429" t="s">
        <v>613</v>
      </c>
      <c r="B280" s="430"/>
      <c r="C280" s="431"/>
    </row>
    <row r="281" spans="1:3" ht="15.6" x14ac:dyDescent="0.3">
      <c r="A281" s="429" t="s">
        <v>861</v>
      </c>
      <c r="B281" s="432"/>
      <c r="C281" s="433"/>
    </row>
    <row r="282" spans="1:3" ht="15.6" x14ac:dyDescent="0.3">
      <c r="A282" s="434" t="s">
        <v>487</v>
      </c>
      <c r="B282" s="435" t="s">
        <v>488</v>
      </c>
      <c r="C282" s="436">
        <v>42898</v>
      </c>
    </row>
    <row r="283" spans="1:3" ht="15.6" x14ac:dyDescent="0.3">
      <c r="A283" s="434" t="s">
        <v>493</v>
      </c>
      <c r="B283" s="435" t="s">
        <v>494</v>
      </c>
      <c r="C283" s="436">
        <v>42898</v>
      </c>
    </row>
    <row r="284" spans="1:3" ht="15.6" x14ac:dyDescent="0.3">
      <c r="A284" s="429" t="s">
        <v>1291</v>
      </c>
      <c r="B284" s="429"/>
      <c r="C284" s="436">
        <v>42898</v>
      </c>
    </row>
    <row r="285" spans="1:3" ht="15.6" x14ac:dyDescent="0.3">
      <c r="A285" s="429" t="s">
        <v>614</v>
      </c>
      <c r="B285" s="429"/>
      <c r="C285" s="436">
        <v>42898</v>
      </c>
    </row>
    <row r="286" spans="1:3" ht="15.6" x14ac:dyDescent="0.3">
      <c r="A286" s="434"/>
      <c r="B286" s="437"/>
      <c r="C286" s="436"/>
    </row>
    <row r="287" spans="1:3" ht="15.6" x14ac:dyDescent="0.3">
      <c r="A287" s="429" t="s">
        <v>615</v>
      </c>
      <c r="B287" s="430"/>
      <c r="C287" s="431"/>
    </row>
    <row r="288" spans="1:3" ht="15.6" x14ac:dyDescent="0.3">
      <c r="A288" s="429" t="s">
        <v>861</v>
      </c>
      <c r="B288" s="432"/>
      <c r="C288" s="433"/>
    </row>
    <row r="289" spans="1:3" ht="15.6" x14ac:dyDescent="0.3">
      <c r="A289" s="434" t="s">
        <v>487</v>
      </c>
      <c r="B289" s="435" t="s">
        <v>488</v>
      </c>
      <c r="C289" s="436">
        <v>127926</v>
      </c>
    </row>
    <row r="290" spans="1:3" ht="15.6" x14ac:dyDescent="0.3">
      <c r="A290" s="434" t="s">
        <v>493</v>
      </c>
      <c r="B290" s="435" t="s">
        <v>494</v>
      </c>
      <c r="C290" s="436">
        <v>127926</v>
      </c>
    </row>
    <row r="291" spans="1:3" ht="15.6" x14ac:dyDescent="0.3">
      <c r="A291" s="429" t="s">
        <v>1291</v>
      </c>
      <c r="B291" s="429"/>
      <c r="C291" s="436">
        <v>127926</v>
      </c>
    </row>
    <row r="292" spans="1:3" ht="15.6" x14ac:dyDescent="0.3">
      <c r="A292" s="429" t="s">
        <v>616</v>
      </c>
      <c r="B292" s="429"/>
      <c r="C292" s="436">
        <v>127926</v>
      </c>
    </row>
    <row r="293" spans="1:3" ht="15.6" x14ac:dyDescent="0.3">
      <c r="A293" s="434"/>
      <c r="B293" s="437"/>
      <c r="C293" s="436"/>
    </row>
    <row r="294" spans="1:3" ht="15.6" x14ac:dyDescent="0.3">
      <c r="A294" s="429" t="s">
        <v>617</v>
      </c>
      <c r="B294" s="430"/>
      <c r="C294" s="431"/>
    </row>
    <row r="295" spans="1:3" ht="15.6" x14ac:dyDescent="0.3">
      <c r="A295" s="429" t="s">
        <v>861</v>
      </c>
      <c r="B295" s="432"/>
      <c r="C295" s="433"/>
    </row>
    <row r="296" spans="1:3" ht="15.6" x14ac:dyDescent="0.3">
      <c r="A296" s="434" t="s">
        <v>457</v>
      </c>
      <c r="B296" s="435" t="s">
        <v>458</v>
      </c>
      <c r="C296" s="436">
        <v>17285</v>
      </c>
    </row>
    <row r="297" spans="1:3" ht="15.6" x14ac:dyDescent="0.3">
      <c r="A297" s="434" t="s">
        <v>459</v>
      </c>
      <c r="B297" s="435" t="s">
        <v>460</v>
      </c>
      <c r="C297" s="436">
        <v>17285</v>
      </c>
    </row>
    <row r="298" spans="1:3" ht="15.6" x14ac:dyDescent="0.3">
      <c r="A298" s="429" t="s">
        <v>1291</v>
      </c>
      <c r="B298" s="429"/>
      <c r="C298" s="436">
        <v>17285</v>
      </c>
    </row>
    <row r="299" spans="1:3" ht="15.6" x14ac:dyDescent="0.3">
      <c r="A299" s="429" t="s">
        <v>618</v>
      </c>
      <c r="B299" s="429"/>
      <c r="C299" s="436">
        <v>17285</v>
      </c>
    </row>
    <row r="300" spans="1:3" ht="31.2" x14ac:dyDescent="0.3">
      <c r="A300" s="429" t="s">
        <v>619</v>
      </c>
      <c r="B300" s="430"/>
      <c r="C300" s="431"/>
    </row>
    <row r="301" spans="1:3" ht="15.6" x14ac:dyDescent="0.3">
      <c r="A301" s="429" t="s">
        <v>861</v>
      </c>
      <c r="B301" s="432"/>
      <c r="C301" s="433"/>
    </row>
    <row r="302" spans="1:3" ht="15.6" x14ac:dyDescent="0.3">
      <c r="A302" s="434" t="s">
        <v>487</v>
      </c>
      <c r="B302" s="435" t="s">
        <v>488</v>
      </c>
      <c r="C302" s="436">
        <v>10934</v>
      </c>
    </row>
    <row r="303" spans="1:3" ht="15.6" x14ac:dyDescent="0.3">
      <c r="A303" s="434" t="s">
        <v>493</v>
      </c>
      <c r="B303" s="435" t="s">
        <v>494</v>
      </c>
      <c r="C303" s="436">
        <v>10934</v>
      </c>
    </row>
    <row r="304" spans="1:3" ht="15.6" x14ac:dyDescent="0.3">
      <c r="A304" s="434" t="s">
        <v>590</v>
      </c>
      <c r="B304" s="435" t="s">
        <v>591</v>
      </c>
      <c r="C304" s="436">
        <f>SUM(C305)</f>
        <v>27968</v>
      </c>
    </row>
    <row r="305" spans="1:3" ht="15.6" x14ac:dyDescent="0.3">
      <c r="A305" s="434" t="s">
        <v>620</v>
      </c>
      <c r="B305" s="435" t="s">
        <v>621</v>
      </c>
      <c r="C305" s="436">
        <f>29639-1671</f>
        <v>27968</v>
      </c>
    </row>
    <row r="306" spans="1:3" ht="15.6" x14ac:dyDescent="0.3">
      <c r="A306" s="429" t="s">
        <v>1291</v>
      </c>
      <c r="B306" s="429"/>
      <c r="C306" s="436">
        <f>SUM(C302,C304)</f>
        <v>38902</v>
      </c>
    </row>
    <row r="307" spans="1:3" ht="15.6" x14ac:dyDescent="0.3">
      <c r="A307" s="434"/>
      <c r="B307" s="437"/>
      <c r="C307" s="436"/>
    </row>
    <row r="308" spans="1:3" ht="31.2" x14ac:dyDescent="0.3">
      <c r="A308" s="429" t="s">
        <v>622</v>
      </c>
      <c r="B308" s="429"/>
      <c r="C308" s="436">
        <f>SUM(C306)</f>
        <v>38902</v>
      </c>
    </row>
    <row r="309" spans="1:3" ht="15.6" x14ac:dyDescent="0.3">
      <c r="A309" s="434"/>
      <c r="B309" s="437"/>
      <c r="C309" s="436"/>
    </row>
    <row r="310" spans="1:3" ht="31.2" x14ac:dyDescent="0.3">
      <c r="A310" s="429" t="s">
        <v>623</v>
      </c>
      <c r="B310" s="429"/>
      <c r="C310" s="436">
        <f>2149158-1671</f>
        <v>2147487</v>
      </c>
    </row>
    <row r="311" spans="1:3" ht="15.6" x14ac:dyDescent="0.3">
      <c r="A311" s="434"/>
      <c r="B311" s="437"/>
      <c r="C311" s="436"/>
    </row>
    <row r="312" spans="1:3" ht="15.6" x14ac:dyDescent="0.3">
      <c r="A312" s="429" t="s">
        <v>624</v>
      </c>
      <c r="B312" s="429"/>
      <c r="C312" s="436">
        <f>2149158-1671</f>
        <v>2147487</v>
      </c>
    </row>
    <row r="313" spans="1:3" ht="15.6" x14ac:dyDescent="0.3">
      <c r="A313" s="434"/>
      <c r="B313" s="437"/>
      <c r="C313" s="436"/>
    </row>
    <row r="314" spans="1:3" ht="15.6" x14ac:dyDescent="0.3">
      <c r="A314" s="429" t="s">
        <v>625</v>
      </c>
      <c r="B314" s="430"/>
      <c r="C314" s="431"/>
    </row>
    <row r="315" spans="1:3" ht="15.6" x14ac:dyDescent="0.3">
      <c r="A315" s="429" t="s">
        <v>626</v>
      </c>
      <c r="B315" s="430"/>
      <c r="C315" s="431"/>
    </row>
    <row r="316" spans="1:3" ht="15.6" x14ac:dyDescent="0.3">
      <c r="A316" s="429" t="s">
        <v>627</v>
      </c>
      <c r="B316" s="430"/>
      <c r="C316" s="431"/>
    </row>
    <row r="317" spans="1:3" ht="15.6" x14ac:dyDescent="0.3">
      <c r="A317" s="429" t="s">
        <v>861</v>
      </c>
      <c r="B317" s="432"/>
      <c r="C317" s="433"/>
    </row>
    <row r="318" spans="1:3" ht="15.6" x14ac:dyDescent="0.3">
      <c r="A318" s="434" t="s">
        <v>487</v>
      </c>
      <c r="B318" s="435" t="s">
        <v>488</v>
      </c>
      <c r="C318" s="436">
        <v>29981</v>
      </c>
    </row>
    <row r="319" spans="1:3" ht="15.6" x14ac:dyDescent="0.3">
      <c r="A319" s="434" t="s">
        <v>497</v>
      </c>
      <c r="B319" s="435" t="s">
        <v>498</v>
      </c>
      <c r="C319" s="436">
        <v>29981</v>
      </c>
    </row>
    <row r="320" spans="1:3" ht="15.6" x14ac:dyDescent="0.3">
      <c r="A320" s="429" t="s">
        <v>1291</v>
      </c>
      <c r="B320" s="429"/>
      <c r="C320" s="436">
        <v>29981</v>
      </c>
    </row>
    <row r="321" spans="1:3" ht="15.6" x14ac:dyDescent="0.3">
      <c r="A321" s="429" t="s">
        <v>1293</v>
      </c>
      <c r="B321" s="432"/>
      <c r="C321" s="433"/>
    </row>
    <row r="322" spans="1:3" ht="15.6" x14ac:dyDescent="0.3">
      <c r="A322" s="434"/>
      <c r="B322" s="437"/>
      <c r="C322" s="436"/>
    </row>
    <row r="323" spans="1:3" ht="15.6" x14ac:dyDescent="0.3">
      <c r="A323" s="429" t="s">
        <v>628</v>
      </c>
      <c r="B323" s="429"/>
      <c r="C323" s="436">
        <v>29981</v>
      </c>
    </row>
    <row r="324" spans="1:3" ht="15.6" x14ac:dyDescent="0.3">
      <c r="A324" s="434"/>
      <c r="B324" s="437"/>
      <c r="C324" s="436"/>
    </row>
    <row r="325" spans="1:3" ht="15.6" x14ac:dyDescent="0.3">
      <c r="A325" s="429" t="s">
        <v>629</v>
      </c>
      <c r="B325" s="429"/>
      <c r="C325" s="436">
        <v>29981</v>
      </c>
    </row>
    <row r="326" spans="1:3" ht="15.6" x14ac:dyDescent="0.3">
      <c r="A326" s="434"/>
      <c r="B326" s="437"/>
      <c r="C326" s="436"/>
    </row>
    <row r="327" spans="1:3" ht="15.6" x14ac:dyDescent="0.3">
      <c r="A327" s="429" t="s">
        <v>630</v>
      </c>
      <c r="B327" s="430"/>
      <c r="C327" s="431"/>
    </row>
    <row r="328" spans="1:3" ht="15.6" x14ac:dyDescent="0.3">
      <c r="A328" s="429" t="s">
        <v>631</v>
      </c>
      <c r="B328" s="430"/>
      <c r="C328" s="431"/>
    </row>
    <row r="329" spans="1:3" ht="15.6" x14ac:dyDescent="0.3">
      <c r="A329" s="429" t="s">
        <v>1293</v>
      </c>
      <c r="B329" s="432"/>
      <c r="C329" s="433"/>
    </row>
    <row r="330" spans="1:3" ht="31.2" x14ac:dyDescent="0.3">
      <c r="A330" s="434" t="s">
        <v>632</v>
      </c>
      <c r="B330" s="435" t="s">
        <v>344</v>
      </c>
      <c r="C330" s="436">
        <v>4689</v>
      </c>
    </row>
    <row r="331" spans="1:3" ht="15.6" x14ac:dyDescent="0.3">
      <c r="A331" s="429" t="s">
        <v>1294</v>
      </c>
      <c r="B331" s="429"/>
      <c r="C331" s="436">
        <v>4689</v>
      </c>
    </row>
    <row r="332" spans="1:3" ht="15.6" x14ac:dyDescent="0.3">
      <c r="A332" s="434"/>
      <c r="B332" s="437"/>
      <c r="C332" s="436"/>
    </row>
    <row r="333" spans="1:3" ht="15.6" x14ac:dyDescent="0.3">
      <c r="A333" s="429" t="s">
        <v>633</v>
      </c>
      <c r="B333" s="429"/>
      <c r="C333" s="436">
        <v>4689</v>
      </c>
    </row>
    <row r="334" spans="1:3" ht="15.6" x14ac:dyDescent="0.3">
      <c r="A334" s="434"/>
      <c r="B334" s="437"/>
      <c r="C334" s="436"/>
    </row>
    <row r="335" spans="1:3" ht="31.2" x14ac:dyDescent="0.3">
      <c r="A335" s="429" t="s">
        <v>634</v>
      </c>
      <c r="B335" s="430"/>
      <c r="C335" s="431"/>
    </row>
    <row r="336" spans="1:3" ht="15.6" x14ac:dyDescent="0.3">
      <c r="A336" s="429" t="s">
        <v>861</v>
      </c>
      <c r="B336" s="432"/>
      <c r="C336" s="433"/>
    </row>
    <row r="337" spans="1:3" ht="31.2" x14ac:dyDescent="0.3">
      <c r="A337" s="434" t="s">
        <v>464</v>
      </c>
      <c r="B337" s="435" t="s">
        <v>377</v>
      </c>
      <c r="C337" s="436">
        <v>113460</v>
      </c>
    </row>
    <row r="338" spans="1:3" ht="15.6" x14ac:dyDescent="0.3">
      <c r="A338" s="434" t="s">
        <v>465</v>
      </c>
      <c r="B338" s="435" t="s">
        <v>466</v>
      </c>
      <c r="C338" s="436">
        <v>113460</v>
      </c>
    </row>
    <row r="339" spans="1:3" ht="15.6" x14ac:dyDescent="0.3">
      <c r="A339" s="434" t="s">
        <v>457</v>
      </c>
      <c r="B339" s="435" t="s">
        <v>458</v>
      </c>
      <c r="C339" s="436">
        <v>6670</v>
      </c>
    </row>
    <row r="340" spans="1:3" ht="15.6" x14ac:dyDescent="0.3">
      <c r="A340" s="434" t="s">
        <v>571</v>
      </c>
      <c r="B340" s="435" t="s">
        <v>572</v>
      </c>
      <c r="C340" s="436">
        <v>6670</v>
      </c>
    </row>
    <row r="341" spans="1:3" ht="15.6" x14ac:dyDescent="0.3">
      <c r="A341" s="434" t="s">
        <v>469</v>
      </c>
      <c r="B341" s="435" t="s">
        <v>470</v>
      </c>
      <c r="C341" s="436">
        <v>24541</v>
      </c>
    </row>
    <row r="342" spans="1:3" ht="31.2" x14ac:dyDescent="0.3">
      <c r="A342" s="434" t="s">
        <v>471</v>
      </c>
      <c r="B342" s="435" t="s">
        <v>472</v>
      </c>
      <c r="C342" s="436">
        <v>6691</v>
      </c>
    </row>
    <row r="343" spans="1:3" ht="15.6" x14ac:dyDescent="0.3">
      <c r="A343" s="434" t="s">
        <v>473</v>
      </c>
      <c r="B343" s="435" t="s">
        <v>474</v>
      </c>
      <c r="C343" s="436">
        <v>3581</v>
      </c>
    </row>
    <row r="344" spans="1:3" ht="15.6" x14ac:dyDescent="0.3">
      <c r="A344" s="434" t="s">
        <v>475</v>
      </c>
      <c r="B344" s="435" t="s">
        <v>476</v>
      </c>
      <c r="C344" s="436">
        <v>14269</v>
      </c>
    </row>
    <row r="345" spans="1:3" ht="15.6" x14ac:dyDescent="0.3">
      <c r="A345" s="434" t="s">
        <v>487</v>
      </c>
      <c r="B345" s="435" t="s">
        <v>488</v>
      </c>
      <c r="C345" s="436">
        <v>55072</v>
      </c>
    </row>
    <row r="346" spans="1:3" ht="15.6" x14ac:dyDescent="0.3">
      <c r="A346" s="434" t="s">
        <v>489</v>
      </c>
      <c r="B346" s="435" t="s">
        <v>490</v>
      </c>
      <c r="C346" s="436">
        <v>6319</v>
      </c>
    </row>
    <row r="347" spans="1:3" ht="15.6" x14ac:dyDescent="0.3">
      <c r="A347" s="434" t="s">
        <v>491</v>
      </c>
      <c r="B347" s="435" t="s">
        <v>492</v>
      </c>
      <c r="C347" s="436">
        <v>18595</v>
      </c>
    </row>
    <row r="348" spans="1:3" ht="15.6" x14ac:dyDescent="0.3">
      <c r="A348" s="434" t="s">
        <v>493</v>
      </c>
      <c r="B348" s="435" t="s">
        <v>494</v>
      </c>
      <c r="C348" s="436">
        <v>30158</v>
      </c>
    </row>
    <row r="349" spans="1:3" ht="15.6" x14ac:dyDescent="0.3">
      <c r="A349" s="429" t="s">
        <v>1291</v>
      </c>
      <c r="B349" s="429"/>
      <c r="C349" s="436">
        <v>199743</v>
      </c>
    </row>
    <row r="350" spans="1:3" ht="31.2" x14ac:dyDescent="0.3">
      <c r="A350" s="429" t="s">
        <v>641</v>
      </c>
      <c r="B350" s="429"/>
      <c r="C350" s="436">
        <v>199743</v>
      </c>
    </row>
    <row r="351" spans="1:3" ht="15.6" x14ac:dyDescent="0.3">
      <c r="A351" s="434"/>
      <c r="B351" s="437"/>
      <c r="C351" s="436"/>
    </row>
    <row r="352" spans="1:3" ht="15.6" x14ac:dyDescent="0.3">
      <c r="A352" s="429" t="s">
        <v>642</v>
      </c>
      <c r="B352" s="430"/>
      <c r="C352" s="431"/>
    </row>
    <row r="353" spans="1:3" ht="15.6" x14ac:dyDescent="0.3">
      <c r="A353" s="429" t="s">
        <v>861</v>
      </c>
      <c r="B353" s="432"/>
      <c r="C353" s="433"/>
    </row>
    <row r="354" spans="1:3" ht="15.6" x14ac:dyDescent="0.3">
      <c r="A354" s="434" t="s">
        <v>487</v>
      </c>
      <c r="B354" s="435" t="s">
        <v>488</v>
      </c>
      <c r="C354" s="436">
        <v>3791</v>
      </c>
    </row>
    <row r="355" spans="1:3" ht="15.6" x14ac:dyDescent="0.3">
      <c r="A355" s="434" t="s">
        <v>551</v>
      </c>
      <c r="B355" s="435" t="s">
        <v>552</v>
      </c>
      <c r="C355" s="436">
        <v>675</v>
      </c>
    </row>
    <row r="356" spans="1:3" ht="15.6" x14ac:dyDescent="0.3">
      <c r="A356" s="434" t="s">
        <v>489</v>
      </c>
      <c r="B356" s="435" t="s">
        <v>490</v>
      </c>
      <c r="C356" s="436">
        <v>26</v>
      </c>
    </row>
    <row r="357" spans="1:3" ht="15.6" x14ac:dyDescent="0.3">
      <c r="A357" s="434" t="s">
        <v>491</v>
      </c>
      <c r="B357" s="435" t="s">
        <v>492</v>
      </c>
      <c r="C357" s="436">
        <v>530</v>
      </c>
    </row>
    <row r="358" spans="1:3" ht="15.6" x14ac:dyDescent="0.3">
      <c r="A358" s="434" t="s">
        <v>493</v>
      </c>
      <c r="B358" s="435" t="s">
        <v>494</v>
      </c>
      <c r="C358" s="436">
        <v>600</v>
      </c>
    </row>
    <row r="359" spans="1:3" ht="15.6" x14ac:dyDescent="0.3">
      <c r="A359" s="434" t="s">
        <v>514</v>
      </c>
      <c r="B359" s="435" t="s">
        <v>515</v>
      </c>
      <c r="C359" s="436">
        <v>1960</v>
      </c>
    </row>
    <row r="360" spans="1:3" ht="15.6" x14ac:dyDescent="0.3">
      <c r="A360" s="429" t="s">
        <v>1291</v>
      </c>
      <c r="B360" s="429"/>
      <c r="C360" s="436">
        <v>3791</v>
      </c>
    </row>
    <row r="361" spans="1:3" ht="15.6" x14ac:dyDescent="0.3">
      <c r="A361" s="429" t="s">
        <v>643</v>
      </c>
      <c r="B361" s="429"/>
      <c r="C361" s="436">
        <v>3791</v>
      </c>
    </row>
    <row r="362" spans="1:3" ht="15.6" x14ac:dyDescent="0.3">
      <c r="A362" s="434"/>
      <c r="B362" s="437"/>
      <c r="C362" s="436"/>
    </row>
    <row r="363" spans="1:3" ht="15.6" x14ac:dyDescent="0.3">
      <c r="A363" s="429" t="s">
        <v>644</v>
      </c>
      <c r="B363" s="430"/>
      <c r="C363" s="431"/>
    </row>
    <row r="364" spans="1:3" ht="15.6" x14ac:dyDescent="0.3">
      <c r="A364" s="429" t="s">
        <v>861</v>
      </c>
      <c r="B364" s="432"/>
      <c r="C364" s="433"/>
    </row>
    <row r="365" spans="1:3" ht="15.6" x14ac:dyDescent="0.3">
      <c r="A365" s="434" t="s">
        <v>487</v>
      </c>
      <c r="B365" s="435" t="s">
        <v>488</v>
      </c>
      <c r="C365" s="436">
        <v>20200</v>
      </c>
    </row>
    <row r="366" spans="1:3" ht="15.6" x14ac:dyDescent="0.3">
      <c r="A366" s="434" t="s">
        <v>493</v>
      </c>
      <c r="B366" s="435" t="s">
        <v>494</v>
      </c>
      <c r="C366" s="436">
        <v>5200</v>
      </c>
    </row>
    <row r="367" spans="1:3" ht="15.6" x14ac:dyDescent="0.3">
      <c r="A367" s="434" t="s">
        <v>495</v>
      </c>
      <c r="B367" s="435" t="s">
        <v>496</v>
      </c>
      <c r="C367" s="436">
        <v>15000</v>
      </c>
    </row>
    <row r="368" spans="1:3" ht="15.6" x14ac:dyDescent="0.3">
      <c r="A368" s="429" t="s">
        <v>1291</v>
      </c>
      <c r="B368" s="429"/>
      <c r="C368" s="436">
        <v>20200</v>
      </c>
    </row>
    <row r="369" spans="1:3" ht="15.6" x14ac:dyDescent="0.3">
      <c r="A369" s="429" t="s">
        <v>647</v>
      </c>
      <c r="B369" s="429"/>
      <c r="C369" s="436">
        <v>20200</v>
      </c>
    </row>
    <row r="370" spans="1:3" ht="15.6" x14ac:dyDescent="0.3">
      <c r="A370" s="434"/>
      <c r="B370" s="437"/>
      <c r="C370" s="436"/>
    </row>
    <row r="371" spans="1:3" ht="15.6" x14ac:dyDescent="0.3">
      <c r="A371" s="429" t="s">
        <v>648</v>
      </c>
      <c r="B371" s="429"/>
      <c r="C371" s="436">
        <v>228423</v>
      </c>
    </row>
    <row r="372" spans="1:3" ht="15.6" x14ac:dyDescent="0.3">
      <c r="A372" s="434"/>
      <c r="B372" s="437"/>
      <c r="C372" s="436"/>
    </row>
    <row r="373" spans="1:3" ht="31.2" x14ac:dyDescent="0.3">
      <c r="A373" s="429" t="s">
        <v>649</v>
      </c>
      <c r="B373" s="429"/>
      <c r="C373" s="436">
        <v>258404</v>
      </c>
    </row>
    <row r="374" spans="1:3" ht="15.6" x14ac:dyDescent="0.3">
      <c r="A374" s="434"/>
      <c r="B374" s="437"/>
      <c r="C374" s="436"/>
    </row>
    <row r="375" spans="1:3" ht="15.6" x14ac:dyDescent="0.3">
      <c r="A375" s="434"/>
      <c r="B375" s="437"/>
      <c r="C375" s="436"/>
    </row>
    <row r="376" spans="1:3" ht="15.6" x14ac:dyDescent="0.3">
      <c r="A376" s="429" t="s">
        <v>650</v>
      </c>
      <c r="B376" s="430"/>
      <c r="C376" s="431"/>
    </row>
    <row r="377" spans="1:3" ht="15.6" x14ac:dyDescent="0.3">
      <c r="A377" s="429" t="s">
        <v>651</v>
      </c>
      <c r="B377" s="430"/>
      <c r="C377" s="431"/>
    </row>
    <row r="378" spans="1:3" ht="31.2" x14ac:dyDescent="0.3">
      <c r="A378" s="429" t="s">
        <v>652</v>
      </c>
      <c r="B378" s="430"/>
      <c r="C378" s="431"/>
    </row>
    <row r="379" spans="1:3" ht="15.6" x14ac:dyDescent="0.3">
      <c r="A379" s="429" t="s">
        <v>1293</v>
      </c>
      <c r="B379" s="432"/>
      <c r="C379" s="433"/>
    </row>
    <row r="380" spans="1:3" ht="15.6" x14ac:dyDescent="0.3">
      <c r="A380" s="434" t="s">
        <v>542</v>
      </c>
      <c r="B380" s="435" t="s">
        <v>543</v>
      </c>
      <c r="C380" s="436">
        <f>SUM(C381)</f>
        <v>397552</v>
      </c>
    </row>
    <row r="381" spans="1:3" ht="15.6" x14ac:dyDescent="0.3">
      <c r="A381" s="434" t="s">
        <v>544</v>
      </c>
      <c r="B381" s="435" t="s">
        <v>545</v>
      </c>
      <c r="C381" s="436">
        <f>398978-1426</f>
        <v>397552</v>
      </c>
    </row>
    <row r="382" spans="1:3" ht="15.6" x14ac:dyDescent="0.3">
      <c r="A382" s="429" t="s">
        <v>1294</v>
      </c>
      <c r="B382" s="429"/>
      <c r="C382" s="436">
        <f>SUM(C380)</f>
        <v>397552</v>
      </c>
    </row>
    <row r="383" spans="1:3" ht="15.6" x14ac:dyDescent="0.3">
      <c r="A383" s="434"/>
      <c r="B383" s="437"/>
      <c r="C383" s="436"/>
    </row>
    <row r="384" spans="1:3" ht="31.2" x14ac:dyDescent="0.3">
      <c r="A384" s="429" t="s">
        <v>653</v>
      </c>
      <c r="B384" s="429"/>
      <c r="C384" s="436">
        <f>SUM(C382)</f>
        <v>397552</v>
      </c>
    </row>
    <row r="385" spans="1:3" ht="15.6" x14ac:dyDescent="0.3">
      <c r="A385" s="434"/>
      <c r="B385" s="437"/>
      <c r="C385" s="436"/>
    </row>
    <row r="386" spans="1:3" ht="15.6" x14ac:dyDescent="0.3">
      <c r="A386" s="429" t="s">
        <v>654</v>
      </c>
      <c r="B386" s="429"/>
      <c r="C386" s="436">
        <f>SUM(C384)</f>
        <v>397552</v>
      </c>
    </row>
    <row r="387" spans="1:3" ht="15.6" x14ac:dyDescent="0.3">
      <c r="A387" s="434"/>
      <c r="B387" s="437"/>
      <c r="C387" s="436"/>
    </row>
    <row r="388" spans="1:3" ht="15.6" x14ac:dyDescent="0.3">
      <c r="A388" s="429" t="s">
        <v>655</v>
      </c>
      <c r="B388" s="430"/>
      <c r="C388" s="431"/>
    </row>
    <row r="389" spans="1:3" ht="15.6" x14ac:dyDescent="0.3">
      <c r="A389" s="429" t="s">
        <v>656</v>
      </c>
      <c r="B389" s="430"/>
      <c r="C389" s="431"/>
    </row>
    <row r="390" spans="1:3" ht="15.6" x14ac:dyDescent="0.3">
      <c r="A390" s="429" t="s">
        <v>861</v>
      </c>
      <c r="B390" s="432"/>
      <c r="C390" s="433"/>
    </row>
    <row r="391" spans="1:3" ht="15.6" x14ac:dyDescent="0.3">
      <c r="A391" s="434" t="s">
        <v>487</v>
      </c>
      <c r="B391" s="435" t="s">
        <v>488</v>
      </c>
      <c r="C391" s="436">
        <v>5470</v>
      </c>
    </row>
    <row r="392" spans="1:3" ht="15.6" x14ac:dyDescent="0.3">
      <c r="A392" s="434" t="s">
        <v>493</v>
      </c>
      <c r="B392" s="435" t="s">
        <v>494</v>
      </c>
      <c r="C392" s="436">
        <v>2241</v>
      </c>
    </row>
    <row r="393" spans="1:3" ht="15.6" x14ac:dyDescent="0.3">
      <c r="A393" s="434" t="s">
        <v>635</v>
      </c>
      <c r="B393" s="435" t="s">
        <v>636</v>
      </c>
      <c r="C393" s="436">
        <v>3229</v>
      </c>
    </row>
    <row r="394" spans="1:3" ht="15.6" x14ac:dyDescent="0.3">
      <c r="A394" s="429" t="s">
        <v>1291</v>
      </c>
      <c r="B394" s="429"/>
      <c r="C394" s="436">
        <v>5470</v>
      </c>
    </row>
    <row r="395" spans="1:3" ht="15.6" x14ac:dyDescent="0.3">
      <c r="A395" s="434"/>
      <c r="B395" s="437"/>
      <c r="C395" s="436"/>
    </row>
    <row r="396" spans="1:3" ht="15.6" x14ac:dyDescent="0.3">
      <c r="A396" s="429" t="s">
        <v>657</v>
      </c>
      <c r="B396" s="429"/>
      <c r="C396" s="436">
        <v>5470</v>
      </c>
    </row>
    <row r="397" spans="1:3" ht="15.6" x14ac:dyDescent="0.3">
      <c r="A397" s="434"/>
      <c r="B397" s="437"/>
      <c r="C397" s="436"/>
    </row>
    <row r="398" spans="1:3" ht="15.6" x14ac:dyDescent="0.3">
      <c r="A398" s="429" t="s">
        <v>658</v>
      </c>
      <c r="B398" s="429"/>
      <c r="C398" s="436">
        <v>5470</v>
      </c>
    </row>
    <row r="399" spans="1:3" ht="15.6" x14ac:dyDescent="0.3">
      <c r="A399" s="434"/>
      <c r="B399" s="437"/>
      <c r="C399" s="436"/>
    </row>
    <row r="400" spans="1:3" ht="15.6" x14ac:dyDescent="0.3">
      <c r="A400" s="429" t="s">
        <v>659</v>
      </c>
      <c r="B400" s="429"/>
      <c r="C400" s="436">
        <f>SUM(C386,C398)</f>
        <v>403022</v>
      </c>
    </row>
    <row r="401" spans="1:10" ht="15.6" x14ac:dyDescent="0.3">
      <c r="A401" s="434"/>
      <c r="B401" s="437"/>
      <c r="C401" s="436"/>
    </row>
    <row r="402" spans="1:10" ht="15.6" x14ac:dyDescent="0.3">
      <c r="A402" s="434"/>
      <c r="B402" s="437"/>
      <c r="C402" s="436"/>
    </row>
    <row r="403" spans="1:10" ht="15.6" x14ac:dyDescent="0.3">
      <c r="A403" s="434"/>
      <c r="B403" s="437"/>
      <c r="C403" s="436"/>
    </row>
    <row r="404" spans="1:10" ht="15.6" x14ac:dyDescent="0.3">
      <c r="A404" s="429"/>
      <c r="B404" s="437" t="s">
        <v>1033</v>
      </c>
      <c r="C404" s="438">
        <f>SUM(C21,C68,C154,C184,C312,C373,C400)</f>
        <v>9293246</v>
      </c>
    </row>
    <row r="405" spans="1:10" ht="15.6" x14ac:dyDescent="0.3">
      <c r="A405" s="416"/>
      <c r="B405" s="417"/>
      <c r="C405" s="418"/>
    </row>
    <row r="406" spans="1:10" ht="28.8" customHeight="1" x14ac:dyDescent="0.3">
      <c r="A406" s="416"/>
      <c r="B406" s="417"/>
      <c r="C406" s="418"/>
    </row>
    <row r="407" spans="1:10" ht="15.6" x14ac:dyDescent="0.3">
      <c r="A407" s="652" t="s">
        <v>1586</v>
      </c>
      <c r="B407" s="417"/>
      <c r="C407" s="418"/>
    </row>
    <row r="408" spans="1:10" ht="15.6" x14ac:dyDescent="0.3">
      <c r="A408" s="652" t="s">
        <v>1587</v>
      </c>
      <c r="B408" s="417"/>
      <c r="C408" s="418"/>
    </row>
    <row r="409" spans="1:10" ht="15.6" x14ac:dyDescent="0.3">
      <c r="A409" s="652" t="s">
        <v>1588</v>
      </c>
      <c r="B409" s="417"/>
      <c r="C409" s="418"/>
    </row>
    <row r="410" spans="1:10" ht="15.6" x14ac:dyDescent="0.3">
      <c r="A410" s="646"/>
      <c r="B410" s="417"/>
      <c r="C410" s="418"/>
    </row>
    <row r="411" spans="1:10" ht="15.6" x14ac:dyDescent="0.3">
      <c r="A411" s="646"/>
      <c r="B411" s="417"/>
      <c r="C411" s="418"/>
    </row>
    <row r="412" spans="1:10" ht="15.6" x14ac:dyDescent="0.3">
      <c r="B412" s="219"/>
      <c r="C412" s="219"/>
      <c r="D412" s="219"/>
      <c r="E412" s="219"/>
      <c r="F412" s="219"/>
      <c r="G412" s="219"/>
      <c r="H412" s="219"/>
      <c r="I412" s="219"/>
      <c r="J412" s="219"/>
    </row>
    <row r="413" spans="1:10" ht="15.6" x14ac:dyDescent="0.3">
      <c r="A413" s="652"/>
      <c r="B413" s="417"/>
      <c r="C413" s="418"/>
    </row>
    <row r="414" spans="1:10" ht="15.6" x14ac:dyDescent="0.3">
      <c r="A414" s="213"/>
      <c r="B414" s="417"/>
      <c r="C414" s="418"/>
    </row>
    <row r="415" spans="1:10" ht="15.6" x14ac:dyDescent="0.3">
      <c r="A415" s="215"/>
      <c r="B415" s="417"/>
      <c r="C415" s="418"/>
    </row>
    <row r="416" spans="1:10" ht="15.6" x14ac:dyDescent="0.3">
      <c r="A416" s="213"/>
      <c r="B416" s="417"/>
      <c r="C416" s="418"/>
    </row>
    <row r="417" spans="1:3" ht="15.6" x14ac:dyDescent="0.3">
      <c r="A417" s="213"/>
      <c r="B417" s="417"/>
      <c r="C417" s="418"/>
    </row>
    <row r="418" spans="1:3" ht="15.6" x14ac:dyDescent="0.3">
      <c r="A418" s="215"/>
      <c r="B418" s="417"/>
      <c r="C418" s="418"/>
    </row>
    <row r="419" spans="1:3" ht="15.6" x14ac:dyDescent="0.3">
      <c r="A419" s="215"/>
      <c r="B419" s="417"/>
      <c r="C419" s="418"/>
    </row>
    <row r="420" spans="1:3" ht="15.6" x14ac:dyDescent="0.3">
      <c r="A420" s="51"/>
      <c r="B420" s="417"/>
      <c r="C420" s="418"/>
    </row>
    <row r="421" spans="1:3" ht="15.6" x14ac:dyDescent="0.3">
      <c r="A421" s="225"/>
      <c r="B421" s="417"/>
      <c r="C421" s="418"/>
    </row>
    <row r="422" spans="1:3" ht="15.6" x14ac:dyDescent="0.3">
      <c r="A422" s="225"/>
      <c r="B422" s="417"/>
      <c r="C422" s="418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1"/>
  <sheetViews>
    <sheetView workbookViewId="0">
      <selection activeCell="F34" sqref="F34"/>
    </sheetView>
  </sheetViews>
  <sheetFormatPr defaultRowHeight="13.2" x14ac:dyDescent="0.25"/>
  <cols>
    <col min="1" max="1" width="4.5546875" style="359" customWidth="1"/>
    <col min="2" max="2" width="56.44140625" style="359" customWidth="1"/>
    <col min="3" max="4" width="13.88671875" style="359" customWidth="1"/>
    <col min="5" max="5" width="12" style="359" customWidth="1"/>
    <col min="6" max="6" width="13.88671875" style="359" customWidth="1"/>
    <col min="7" max="252" width="9.109375" style="359"/>
    <col min="253" max="253" width="4.5546875" style="359" customWidth="1"/>
    <col min="254" max="254" width="50.33203125" style="359" customWidth="1"/>
    <col min="255" max="258" width="15.6640625" style="359" customWidth="1"/>
    <col min="259" max="508" width="9.109375" style="359"/>
    <col min="509" max="509" width="4.5546875" style="359" customWidth="1"/>
    <col min="510" max="510" width="50.33203125" style="359" customWidth="1"/>
    <col min="511" max="514" width="15.6640625" style="359" customWidth="1"/>
    <col min="515" max="764" width="9.109375" style="359"/>
    <col min="765" max="765" width="4.5546875" style="359" customWidth="1"/>
    <col min="766" max="766" width="50.33203125" style="359" customWidth="1"/>
    <col min="767" max="770" width="15.6640625" style="359" customWidth="1"/>
    <col min="771" max="1020" width="9.109375" style="359"/>
    <col min="1021" max="1021" width="4.5546875" style="359" customWidth="1"/>
    <col min="1022" max="1022" width="50.33203125" style="359" customWidth="1"/>
    <col min="1023" max="1026" width="15.6640625" style="359" customWidth="1"/>
    <col min="1027" max="1276" width="9.109375" style="359"/>
    <col min="1277" max="1277" width="4.5546875" style="359" customWidth="1"/>
    <col min="1278" max="1278" width="50.33203125" style="359" customWidth="1"/>
    <col min="1279" max="1282" width="15.6640625" style="359" customWidth="1"/>
    <col min="1283" max="1532" width="9.109375" style="359"/>
    <col min="1533" max="1533" width="4.5546875" style="359" customWidth="1"/>
    <col min="1534" max="1534" width="50.33203125" style="359" customWidth="1"/>
    <col min="1535" max="1538" width="15.6640625" style="359" customWidth="1"/>
    <col min="1539" max="1788" width="9.109375" style="359"/>
    <col min="1789" max="1789" width="4.5546875" style="359" customWidth="1"/>
    <col min="1790" max="1790" width="50.33203125" style="359" customWidth="1"/>
    <col min="1791" max="1794" width="15.6640625" style="359" customWidth="1"/>
    <col min="1795" max="2044" width="9.109375" style="359"/>
    <col min="2045" max="2045" width="4.5546875" style="359" customWidth="1"/>
    <col min="2046" max="2046" width="50.33203125" style="359" customWidth="1"/>
    <col min="2047" max="2050" width="15.6640625" style="359" customWidth="1"/>
    <col min="2051" max="2300" width="9.109375" style="359"/>
    <col min="2301" max="2301" width="4.5546875" style="359" customWidth="1"/>
    <col min="2302" max="2302" width="50.33203125" style="359" customWidth="1"/>
    <col min="2303" max="2306" width="15.6640625" style="359" customWidth="1"/>
    <col min="2307" max="2556" width="9.109375" style="359"/>
    <col min="2557" max="2557" width="4.5546875" style="359" customWidth="1"/>
    <col min="2558" max="2558" width="50.33203125" style="359" customWidth="1"/>
    <col min="2559" max="2562" width="15.6640625" style="359" customWidth="1"/>
    <col min="2563" max="2812" width="9.109375" style="359"/>
    <col min="2813" max="2813" width="4.5546875" style="359" customWidth="1"/>
    <col min="2814" max="2814" width="50.33203125" style="359" customWidth="1"/>
    <col min="2815" max="2818" width="15.6640625" style="359" customWidth="1"/>
    <col min="2819" max="3068" width="9.109375" style="359"/>
    <col min="3069" max="3069" width="4.5546875" style="359" customWidth="1"/>
    <col min="3070" max="3070" width="50.33203125" style="359" customWidth="1"/>
    <col min="3071" max="3074" width="15.6640625" style="359" customWidth="1"/>
    <col min="3075" max="3324" width="9.109375" style="359"/>
    <col min="3325" max="3325" width="4.5546875" style="359" customWidth="1"/>
    <col min="3326" max="3326" width="50.33203125" style="359" customWidth="1"/>
    <col min="3327" max="3330" width="15.6640625" style="359" customWidth="1"/>
    <col min="3331" max="3580" width="9.109375" style="359"/>
    <col min="3581" max="3581" width="4.5546875" style="359" customWidth="1"/>
    <col min="3582" max="3582" width="50.33203125" style="359" customWidth="1"/>
    <col min="3583" max="3586" width="15.6640625" style="359" customWidth="1"/>
    <col min="3587" max="3836" width="9.109375" style="359"/>
    <col min="3837" max="3837" width="4.5546875" style="359" customWidth="1"/>
    <col min="3838" max="3838" width="50.33203125" style="359" customWidth="1"/>
    <col min="3839" max="3842" width="15.6640625" style="359" customWidth="1"/>
    <col min="3843" max="4092" width="9.109375" style="359"/>
    <col min="4093" max="4093" width="4.5546875" style="359" customWidth="1"/>
    <col min="4094" max="4094" width="50.33203125" style="359" customWidth="1"/>
    <col min="4095" max="4098" width="15.6640625" style="359" customWidth="1"/>
    <col min="4099" max="4348" width="9.109375" style="359"/>
    <col min="4349" max="4349" width="4.5546875" style="359" customWidth="1"/>
    <col min="4350" max="4350" width="50.33203125" style="359" customWidth="1"/>
    <col min="4351" max="4354" width="15.6640625" style="359" customWidth="1"/>
    <col min="4355" max="4604" width="9.109375" style="359"/>
    <col min="4605" max="4605" width="4.5546875" style="359" customWidth="1"/>
    <col min="4606" max="4606" width="50.33203125" style="359" customWidth="1"/>
    <col min="4607" max="4610" width="15.6640625" style="359" customWidth="1"/>
    <col min="4611" max="4860" width="9.109375" style="359"/>
    <col min="4861" max="4861" width="4.5546875" style="359" customWidth="1"/>
    <col min="4862" max="4862" width="50.33203125" style="359" customWidth="1"/>
    <col min="4863" max="4866" width="15.6640625" style="359" customWidth="1"/>
    <col min="4867" max="5116" width="9.109375" style="359"/>
    <col min="5117" max="5117" width="4.5546875" style="359" customWidth="1"/>
    <col min="5118" max="5118" width="50.33203125" style="359" customWidth="1"/>
    <col min="5119" max="5122" width="15.6640625" style="359" customWidth="1"/>
    <col min="5123" max="5372" width="9.109375" style="359"/>
    <col min="5373" max="5373" width="4.5546875" style="359" customWidth="1"/>
    <col min="5374" max="5374" width="50.33203125" style="359" customWidth="1"/>
    <col min="5375" max="5378" width="15.6640625" style="359" customWidth="1"/>
    <col min="5379" max="5628" width="9.109375" style="359"/>
    <col min="5629" max="5629" width="4.5546875" style="359" customWidth="1"/>
    <col min="5630" max="5630" width="50.33203125" style="359" customWidth="1"/>
    <col min="5631" max="5634" width="15.6640625" style="359" customWidth="1"/>
    <col min="5635" max="5884" width="9.109375" style="359"/>
    <col min="5885" max="5885" width="4.5546875" style="359" customWidth="1"/>
    <col min="5886" max="5886" width="50.33203125" style="359" customWidth="1"/>
    <col min="5887" max="5890" width="15.6640625" style="359" customWidth="1"/>
    <col min="5891" max="6140" width="9.109375" style="359"/>
    <col min="6141" max="6141" width="4.5546875" style="359" customWidth="1"/>
    <col min="6142" max="6142" width="50.33203125" style="359" customWidth="1"/>
    <col min="6143" max="6146" width="15.6640625" style="359" customWidth="1"/>
    <col min="6147" max="6396" width="9.109375" style="359"/>
    <col min="6397" max="6397" width="4.5546875" style="359" customWidth="1"/>
    <col min="6398" max="6398" width="50.33203125" style="359" customWidth="1"/>
    <col min="6399" max="6402" width="15.6640625" style="359" customWidth="1"/>
    <col min="6403" max="6652" width="9.109375" style="359"/>
    <col min="6653" max="6653" width="4.5546875" style="359" customWidth="1"/>
    <col min="6654" max="6654" width="50.33203125" style="359" customWidth="1"/>
    <col min="6655" max="6658" width="15.6640625" style="359" customWidth="1"/>
    <col min="6659" max="6908" width="9.109375" style="359"/>
    <col min="6909" max="6909" width="4.5546875" style="359" customWidth="1"/>
    <col min="6910" max="6910" width="50.33203125" style="359" customWidth="1"/>
    <col min="6911" max="6914" width="15.6640625" style="359" customWidth="1"/>
    <col min="6915" max="7164" width="9.109375" style="359"/>
    <col min="7165" max="7165" width="4.5546875" style="359" customWidth="1"/>
    <col min="7166" max="7166" width="50.33203125" style="359" customWidth="1"/>
    <col min="7167" max="7170" width="15.6640625" style="359" customWidth="1"/>
    <col min="7171" max="7420" width="9.109375" style="359"/>
    <col min="7421" max="7421" width="4.5546875" style="359" customWidth="1"/>
    <col min="7422" max="7422" width="50.33203125" style="359" customWidth="1"/>
    <col min="7423" max="7426" width="15.6640625" style="359" customWidth="1"/>
    <col min="7427" max="7676" width="9.109375" style="359"/>
    <col min="7677" max="7677" width="4.5546875" style="359" customWidth="1"/>
    <col min="7678" max="7678" width="50.33203125" style="359" customWidth="1"/>
    <col min="7679" max="7682" width="15.6640625" style="359" customWidth="1"/>
    <col min="7683" max="7932" width="9.109375" style="359"/>
    <col min="7933" max="7933" width="4.5546875" style="359" customWidth="1"/>
    <col min="7934" max="7934" width="50.33203125" style="359" customWidth="1"/>
    <col min="7935" max="7938" width="15.6640625" style="359" customWidth="1"/>
    <col min="7939" max="8188" width="9.109375" style="359"/>
    <col min="8189" max="8189" width="4.5546875" style="359" customWidth="1"/>
    <col min="8190" max="8190" width="50.33203125" style="359" customWidth="1"/>
    <col min="8191" max="8194" width="15.6640625" style="359" customWidth="1"/>
    <col min="8195" max="8444" width="9.109375" style="359"/>
    <col min="8445" max="8445" width="4.5546875" style="359" customWidth="1"/>
    <col min="8446" max="8446" width="50.33203125" style="359" customWidth="1"/>
    <col min="8447" max="8450" width="15.6640625" style="359" customWidth="1"/>
    <col min="8451" max="8700" width="9.109375" style="359"/>
    <col min="8701" max="8701" width="4.5546875" style="359" customWidth="1"/>
    <col min="8702" max="8702" width="50.33203125" style="359" customWidth="1"/>
    <col min="8703" max="8706" width="15.6640625" style="359" customWidth="1"/>
    <col min="8707" max="8956" width="9.109375" style="359"/>
    <col min="8957" max="8957" width="4.5546875" style="359" customWidth="1"/>
    <col min="8958" max="8958" width="50.33203125" style="359" customWidth="1"/>
    <col min="8959" max="8962" width="15.6640625" style="359" customWidth="1"/>
    <col min="8963" max="9212" width="9.109375" style="359"/>
    <col min="9213" max="9213" width="4.5546875" style="359" customWidth="1"/>
    <col min="9214" max="9214" width="50.33203125" style="359" customWidth="1"/>
    <col min="9215" max="9218" width="15.6640625" style="359" customWidth="1"/>
    <col min="9219" max="9468" width="9.109375" style="359"/>
    <col min="9469" max="9469" width="4.5546875" style="359" customWidth="1"/>
    <col min="9470" max="9470" width="50.33203125" style="359" customWidth="1"/>
    <col min="9471" max="9474" width="15.6640625" style="359" customWidth="1"/>
    <col min="9475" max="9724" width="9.109375" style="359"/>
    <col min="9725" max="9725" width="4.5546875" style="359" customWidth="1"/>
    <col min="9726" max="9726" width="50.33203125" style="359" customWidth="1"/>
    <col min="9727" max="9730" width="15.6640625" style="359" customWidth="1"/>
    <col min="9731" max="9980" width="9.109375" style="359"/>
    <col min="9981" max="9981" width="4.5546875" style="359" customWidth="1"/>
    <col min="9982" max="9982" width="50.33203125" style="359" customWidth="1"/>
    <col min="9983" max="9986" width="15.6640625" style="359" customWidth="1"/>
    <col min="9987" max="10236" width="9.109375" style="359"/>
    <col min="10237" max="10237" width="4.5546875" style="359" customWidth="1"/>
    <col min="10238" max="10238" width="50.33203125" style="359" customWidth="1"/>
    <col min="10239" max="10242" width="15.6640625" style="359" customWidth="1"/>
    <col min="10243" max="10492" width="9.109375" style="359"/>
    <col min="10493" max="10493" width="4.5546875" style="359" customWidth="1"/>
    <col min="10494" max="10494" width="50.33203125" style="359" customWidth="1"/>
    <col min="10495" max="10498" width="15.6640625" style="359" customWidth="1"/>
    <col min="10499" max="10748" width="9.109375" style="359"/>
    <col min="10749" max="10749" width="4.5546875" style="359" customWidth="1"/>
    <col min="10750" max="10750" width="50.33203125" style="359" customWidth="1"/>
    <col min="10751" max="10754" width="15.6640625" style="359" customWidth="1"/>
    <col min="10755" max="11004" width="9.109375" style="359"/>
    <col min="11005" max="11005" width="4.5546875" style="359" customWidth="1"/>
    <col min="11006" max="11006" width="50.33203125" style="359" customWidth="1"/>
    <col min="11007" max="11010" width="15.6640625" style="359" customWidth="1"/>
    <col min="11011" max="11260" width="9.109375" style="359"/>
    <col min="11261" max="11261" width="4.5546875" style="359" customWidth="1"/>
    <col min="11262" max="11262" width="50.33203125" style="359" customWidth="1"/>
    <col min="11263" max="11266" width="15.6640625" style="359" customWidth="1"/>
    <col min="11267" max="11516" width="9.109375" style="359"/>
    <col min="11517" max="11517" width="4.5546875" style="359" customWidth="1"/>
    <col min="11518" max="11518" width="50.33203125" style="359" customWidth="1"/>
    <col min="11519" max="11522" width="15.6640625" style="359" customWidth="1"/>
    <col min="11523" max="11772" width="9.109375" style="359"/>
    <col min="11773" max="11773" width="4.5546875" style="359" customWidth="1"/>
    <col min="11774" max="11774" width="50.33203125" style="359" customWidth="1"/>
    <col min="11775" max="11778" width="15.6640625" style="359" customWidth="1"/>
    <col min="11779" max="12028" width="9.109375" style="359"/>
    <col min="12029" max="12029" width="4.5546875" style="359" customWidth="1"/>
    <col min="12030" max="12030" width="50.33203125" style="359" customWidth="1"/>
    <col min="12031" max="12034" width="15.6640625" style="359" customWidth="1"/>
    <col min="12035" max="12284" width="9.109375" style="359"/>
    <col min="12285" max="12285" width="4.5546875" style="359" customWidth="1"/>
    <col min="12286" max="12286" width="50.33203125" style="359" customWidth="1"/>
    <col min="12287" max="12290" width="15.6640625" style="359" customWidth="1"/>
    <col min="12291" max="12540" width="9.109375" style="359"/>
    <col min="12541" max="12541" width="4.5546875" style="359" customWidth="1"/>
    <col min="12542" max="12542" width="50.33203125" style="359" customWidth="1"/>
    <col min="12543" max="12546" width="15.6640625" style="359" customWidth="1"/>
    <col min="12547" max="12796" width="9.109375" style="359"/>
    <col min="12797" max="12797" width="4.5546875" style="359" customWidth="1"/>
    <col min="12798" max="12798" width="50.33203125" style="359" customWidth="1"/>
    <col min="12799" max="12802" width="15.6640625" style="359" customWidth="1"/>
    <col min="12803" max="13052" width="9.109375" style="359"/>
    <col min="13053" max="13053" width="4.5546875" style="359" customWidth="1"/>
    <col min="13054" max="13054" width="50.33203125" style="359" customWidth="1"/>
    <col min="13055" max="13058" width="15.6640625" style="359" customWidth="1"/>
    <col min="13059" max="13308" width="9.109375" style="359"/>
    <col min="13309" max="13309" width="4.5546875" style="359" customWidth="1"/>
    <col min="13310" max="13310" width="50.33203125" style="359" customWidth="1"/>
    <col min="13311" max="13314" width="15.6640625" style="359" customWidth="1"/>
    <col min="13315" max="13564" width="9.109375" style="359"/>
    <col min="13565" max="13565" width="4.5546875" style="359" customWidth="1"/>
    <col min="13566" max="13566" width="50.33203125" style="359" customWidth="1"/>
    <col min="13567" max="13570" width="15.6640625" style="359" customWidth="1"/>
    <col min="13571" max="13820" width="9.109375" style="359"/>
    <col min="13821" max="13821" width="4.5546875" style="359" customWidth="1"/>
    <col min="13822" max="13822" width="50.33203125" style="359" customWidth="1"/>
    <col min="13823" max="13826" width="15.6640625" style="359" customWidth="1"/>
    <col min="13827" max="14076" width="9.109375" style="359"/>
    <col min="14077" max="14077" width="4.5546875" style="359" customWidth="1"/>
    <col min="14078" max="14078" width="50.33203125" style="359" customWidth="1"/>
    <col min="14079" max="14082" width="15.6640625" style="359" customWidth="1"/>
    <col min="14083" max="14332" width="9.109375" style="359"/>
    <col min="14333" max="14333" width="4.5546875" style="359" customWidth="1"/>
    <col min="14334" max="14334" width="50.33203125" style="359" customWidth="1"/>
    <col min="14335" max="14338" width="15.6640625" style="359" customWidth="1"/>
    <col min="14339" max="14588" width="9.109375" style="359"/>
    <col min="14589" max="14589" width="4.5546875" style="359" customWidth="1"/>
    <col min="14590" max="14590" width="50.33203125" style="359" customWidth="1"/>
    <col min="14591" max="14594" width="15.6640625" style="359" customWidth="1"/>
    <col min="14595" max="14844" width="9.109375" style="359"/>
    <col min="14845" max="14845" width="4.5546875" style="359" customWidth="1"/>
    <col min="14846" max="14846" width="50.33203125" style="359" customWidth="1"/>
    <col min="14847" max="14850" width="15.6640625" style="359" customWidth="1"/>
    <col min="14851" max="15100" width="9.109375" style="359"/>
    <col min="15101" max="15101" width="4.5546875" style="359" customWidth="1"/>
    <col min="15102" max="15102" width="50.33203125" style="359" customWidth="1"/>
    <col min="15103" max="15106" width="15.6640625" style="359" customWidth="1"/>
    <col min="15107" max="15356" width="9.109375" style="359"/>
    <col min="15357" max="15357" width="4.5546875" style="359" customWidth="1"/>
    <col min="15358" max="15358" width="50.33203125" style="359" customWidth="1"/>
    <col min="15359" max="15362" width="15.6640625" style="359" customWidth="1"/>
    <col min="15363" max="15612" width="9.109375" style="359"/>
    <col min="15613" max="15613" width="4.5546875" style="359" customWidth="1"/>
    <col min="15614" max="15614" width="50.33203125" style="359" customWidth="1"/>
    <col min="15615" max="15618" width="15.6640625" style="359" customWidth="1"/>
    <col min="15619" max="15868" width="9.109375" style="359"/>
    <col min="15869" max="15869" width="4.5546875" style="359" customWidth="1"/>
    <col min="15870" max="15870" width="50.33203125" style="359" customWidth="1"/>
    <col min="15871" max="15874" width="15.6640625" style="359" customWidth="1"/>
    <col min="15875" max="16124" width="9.109375" style="359"/>
    <col min="16125" max="16125" width="4.5546875" style="359" customWidth="1"/>
    <col min="16126" max="16126" width="50.33203125" style="359" customWidth="1"/>
    <col min="16127" max="16130" width="15.6640625" style="359" customWidth="1"/>
    <col min="16131" max="16384" width="9.109375" style="359"/>
  </cols>
  <sheetData>
    <row r="1" spans="1:6" ht="15.6" x14ac:dyDescent="0.3">
      <c r="D1" s="79"/>
      <c r="F1" s="360" t="s">
        <v>1570</v>
      </c>
    </row>
    <row r="2" spans="1:6" ht="15.6" x14ac:dyDescent="0.3">
      <c r="B2" s="361"/>
      <c r="C2" s="226"/>
      <c r="D2" s="79"/>
      <c r="E2" s="79"/>
    </row>
    <row r="3" spans="1:6" ht="17.399999999999999" x14ac:dyDescent="0.3">
      <c r="A3" s="726" t="s">
        <v>1034</v>
      </c>
      <c r="B3" s="726"/>
      <c r="C3" s="726"/>
      <c r="D3" s="726"/>
      <c r="E3" s="726"/>
      <c r="F3" s="726"/>
    </row>
    <row r="4" spans="1:6" ht="17.399999999999999" x14ac:dyDescent="0.3">
      <c r="A4" s="726" t="s">
        <v>1577</v>
      </c>
      <c r="B4" s="726"/>
      <c r="C4" s="726"/>
      <c r="D4" s="726"/>
      <c r="E4" s="726"/>
      <c r="F4" s="726"/>
    </row>
    <row r="5" spans="1:6" ht="17.399999999999999" x14ac:dyDescent="0.3">
      <c r="A5" s="726" t="s">
        <v>1578</v>
      </c>
      <c r="B5" s="726"/>
      <c r="C5" s="726"/>
      <c r="D5" s="726"/>
      <c r="E5" s="726"/>
      <c r="F5" s="726"/>
    </row>
    <row r="7" spans="1:6" ht="15.75" customHeight="1" x14ac:dyDescent="0.25">
      <c r="A7" s="727" t="s">
        <v>756</v>
      </c>
      <c r="B7" s="729" t="s">
        <v>1035</v>
      </c>
      <c r="C7" s="729" t="s">
        <v>224</v>
      </c>
      <c r="D7" s="731" t="s">
        <v>1036</v>
      </c>
      <c r="E7" s="732"/>
      <c r="F7" s="733"/>
    </row>
    <row r="8" spans="1:6" ht="31.2" x14ac:dyDescent="0.25">
      <c r="A8" s="728"/>
      <c r="B8" s="730"/>
      <c r="C8" s="730"/>
      <c r="D8" s="227" t="s">
        <v>1037</v>
      </c>
      <c r="E8" s="228" t="s">
        <v>1038</v>
      </c>
      <c r="F8" s="228" t="s">
        <v>1039</v>
      </c>
    </row>
    <row r="9" spans="1:6" x14ac:dyDescent="0.25">
      <c r="A9" s="362">
        <v>1</v>
      </c>
      <c r="B9" s="362">
        <v>2</v>
      </c>
      <c r="C9" s="362">
        <v>3</v>
      </c>
      <c r="D9" s="363">
        <v>4</v>
      </c>
      <c r="E9" s="362">
        <v>5</v>
      </c>
      <c r="F9" s="362">
        <v>6</v>
      </c>
    </row>
    <row r="10" spans="1:6" ht="15.6" x14ac:dyDescent="0.25">
      <c r="A10" s="364">
        <v>1</v>
      </c>
      <c r="B10" s="229" t="s">
        <v>1040</v>
      </c>
      <c r="C10" s="230">
        <f>+C11+C12</f>
        <v>353615</v>
      </c>
      <c r="D10" s="230">
        <f>+D11+D12</f>
        <v>100</v>
      </c>
      <c r="E10" s="230">
        <f>+E11+E12</f>
        <v>353515</v>
      </c>
      <c r="F10" s="230">
        <f>+F11+F12</f>
        <v>0</v>
      </c>
    </row>
    <row r="11" spans="1:6" ht="15.6" x14ac:dyDescent="0.3">
      <c r="A11" s="365"/>
      <c r="B11" s="366" t="s">
        <v>1041</v>
      </c>
      <c r="C11" s="367">
        <f>+D11+E11+F11</f>
        <v>228604</v>
      </c>
      <c r="D11" s="368">
        <v>100</v>
      </c>
      <c r="E11" s="368">
        <f>200000+28504</f>
        <v>228504</v>
      </c>
      <c r="F11" s="368"/>
    </row>
    <row r="12" spans="1:6" ht="15.6" x14ac:dyDescent="0.3">
      <c r="A12" s="365"/>
      <c r="B12" s="366" t="s">
        <v>1042</v>
      </c>
      <c r="C12" s="367">
        <f>+D12+E12+F12</f>
        <v>125011</v>
      </c>
      <c r="D12" s="368">
        <v>0</v>
      </c>
      <c r="E12" s="368">
        <v>125011</v>
      </c>
      <c r="F12" s="368"/>
    </row>
    <row r="13" spans="1:6" x14ac:dyDescent="0.25">
      <c r="A13" s="369"/>
      <c r="B13" s="369"/>
      <c r="C13" s="369"/>
      <c r="D13" s="369"/>
      <c r="E13" s="369"/>
      <c r="F13" s="369"/>
    </row>
    <row r="14" spans="1:6" ht="15.6" x14ac:dyDescent="0.25">
      <c r="A14" s="364">
        <v>2</v>
      </c>
      <c r="B14" s="229" t="s">
        <v>1043</v>
      </c>
      <c r="C14" s="230">
        <f>+C15+C16</f>
        <v>829893</v>
      </c>
      <c r="D14" s="230">
        <f>+D15+D16</f>
        <v>722902</v>
      </c>
      <c r="E14" s="230">
        <f>+E15+E16</f>
        <v>103512</v>
      </c>
      <c r="F14" s="230">
        <f>+F15+F16</f>
        <v>3479</v>
      </c>
    </row>
    <row r="15" spans="1:6" ht="15.6" x14ac:dyDescent="0.3">
      <c r="A15" s="365"/>
      <c r="B15" s="366" t="s">
        <v>1041</v>
      </c>
      <c r="C15" s="367">
        <f>+D15+E15+F15</f>
        <v>251302</v>
      </c>
      <c r="D15" s="368">
        <f>185204-37414</f>
        <v>147790</v>
      </c>
      <c r="E15" s="368">
        <f>100000+3512</f>
        <v>103512</v>
      </c>
      <c r="F15" s="368"/>
    </row>
    <row r="16" spans="1:6" ht="15.6" x14ac:dyDescent="0.3">
      <c r="A16" s="365"/>
      <c r="B16" s="366" t="s">
        <v>1042</v>
      </c>
      <c r="C16" s="367">
        <f>+D16+E16+F16</f>
        <v>578591</v>
      </c>
      <c r="D16" s="368">
        <f>537698+37414</f>
        <v>575112</v>
      </c>
      <c r="E16" s="368"/>
      <c r="F16" s="368">
        <f>3479+3512-3512</f>
        <v>3479</v>
      </c>
    </row>
    <row r="17" spans="1:6" x14ac:dyDescent="0.25">
      <c r="A17" s="369"/>
      <c r="B17" s="369"/>
      <c r="C17" s="369"/>
      <c r="D17" s="369"/>
      <c r="E17" s="369"/>
      <c r="F17" s="369"/>
    </row>
    <row r="18" spans="1:6" ht="15.6" x14ac:dyDescent="0.25">
      <c r="A18" s="364">
        <v>3</v>
      </c>
      <c r="B18" s="229" t="s">
        <v>1044</v>
      </c>
      <c r="C18" s="230">
        <f>+C19+C20</f>
        <v>4999185</v>
      </c>
      <c r="D18" s="230">
        <f>+D19+D20</f>
        <v>4395778</v>
      </c>
      <c r="E18" s="230">
        <f>+E19+E20</f>
        <v>0</v>
      </c>
      <c r="F18" s="230">
        <f>+F19+F20</f>
        <v>603407</v>
      </c>
    </row>
    <row r="19" spans="1:6" ht="15.6" x14ac:dyDescent="0.3">
      <c r="A19" s="365"/>
      <c r="B19" s="366" t="s">
        <v>1041</v>
      </c>
      <c r="C19" s="367">
        <f>+D19+E19+F19</f>
        <v>3697023</v>
      </c>
      <c r="D19" s="368">
        <f>3809266+83625-116747-91174+12053</f>
        <v>3697023</v>
      </c>
      <c r="E19" s="368"/>
      <c r="F19" s="368"/>
    </row>
    <row r="20" spans="1:6" ht="15.6" x14ac:dyDescent="0.3">
      <c r="A20" s="365"/>
      <c r="B20" s="366" t="s">
        <v>1042</v>
      </c>
      <c r="C20" s="367">
        <f>+D20+E20+F20</f>
        <v>1302162</v>
      </c>
      <c r="D20" s="368">
        <f>502887+116747+91174-12053</f>
        <v>698755</v>
      </c>
      <c r="E20" s="368"/>
      <c r="F20" s="368">
        <v>603407</v>
      </c>
    </row>
    <row r="21" spans="1:6" x14ac:dyDescent="0.25">
      <c r="A21" s="369"/>
      <c r="B21" s="369"/>
      <c r="C21" s="369"/>
      <c r="D21" s="369"/>
      <c r="E21" s="369"/>
      <c r="F21" s="369"/>
    </row>
    <row r="22" spans="1:6" ht="15.6" x14ac:dyDescent="0.25">
      <c r="A22" s="364">
        <v>4</v>
      </c>
      <c r="B22" s="229" t="s">
        <v>1045</v>
      </c>
      <c r="C22" s="230">
        <f>+C23+C24</f>
        <v>1400614</v>
      </c>
      <c r="D22" s="230">
        <f>+D23+D24</f>
        <v>1365553</v>
      </c>
      <c r="E22" s="230">
        <f>+E23+E24</f>
        <v>35061</v>
      </c>
      <c r="F22" s="230">
        <f>+F23+F24</f>
        <v>0</v>
      </c>
    </row>
    <row r="23" spans="1:6" ht="15.6" x14ac:dyDescent="0.3">
      <c r="A23" s="365"/>
      <c r="B23" s="366" t="s">
        <v>1041</v>
      </c>
      <c r="C23" s="367">
        <f>+D23+E23+F23</f>
        <v>365972</v>
      </c>
      <c r="D23" s="368">
        <f>1365553-556582-205000-183000-90060</f>
        <v>330911</v>
      </c>
      <c r="E23" s="368">
        <v>35061</v>
      </c>
      <c r="F23" s="368"/>
    </row>
    <row r="24" spans="1:6" ht="15.6" x14ac:dyDescent="0.3">
      <c r="A24" s="365"/>
      <c r="B24" s="366" t="s">
        <v>1042</v>
      </c>
      <c r="C24" s="367">
        <f>+D24+E24+F24</f>
        <v>1034642</v>
      </c>
      <c r="D24" s="368">
        <f>556582+205000+183000+90060</f>
        <v>1034642</v>
      </c>
      <c r="E24" s="368"/>
      <c r="F24" s="368"/>
    </row>
    <row r="25" spans="1:6" x14ac:dyDescent="0.25">
      <c r="A25" s="369"/>
      <c r="B25" s="369"/>
      <c r="C25" s="369"/>
      <c r="D25" s="369"/>
      <c r="E25" s="369"/>
      <c r="F25" s="369"/>
    </row>
    <row r="26" spans="1:6" ht="31.2" x14ac:dyDescent="0.25">
      <c r="A26" s="364">
        <v>5</v>
      </c>
      <c r="B26" s="229" t="s">
        <v>1046</v>
      </c>
      <c r="C26" s="230">
        <f>+C27+C28</f>
        <v>2164858</v>
      </c>
      <c r="D26" s="230">
        <f>+D27+D28</f>
        <v>2147487</v>
      </c>
      <c r="E26" s="230">
        <f>+E27+E28</f>
        <v>0</v>
      </c>
      <c r="F26" s="230">
        <f>+F27+F28</f>
        <v>17371</v>
      </c>
    </row>
    <row r="27" spans="1:6" ht="15.6" x14ac:dyDescent="0.3">
      <c r="A27" s="365"/>
      <c r="B27" s="366" t="s">
        <v>1041</v>
      </c>
      <c r="C27" s="367">
        <f>+D27+E27+F27</f>
        <v>1810047</v>
      </c>
      <c r="D27" s="368">
        <f>2125307-332631</f>
        <v>1792676</v>
      </c>
      <c r="E27" s="368"/>
      <c r="F27" s="368">
        <v>17371</v>
      </c>
    </row>
    <row r="28" spans="1:6" ht="15.6" x14ac:dyDescent="0.3">
      <c r="A28" s="365"/>
      <c r="B28" s="366" t="s">
        <v>1042</v>
      </c>
      <c r="C28" s="367">
        <f>+D28+E28+F28</f>
        <v>354811</v>
      </c>
      <c r="D28" s="368">
        <f>22180+332631</f>
        <v>354811</v>
      </c>
      <c r="E28" s="368"/>
      <c r="F28" s="368"/>
    </row>
    <row r="29" spans="1:6" x14ac:dyDescent="0.25">
      <c r="A29" s="369"/>
      <c r="B29" s="369"/>
      <c r="C29" s="369"/>
      <c r="D29" s="369"/>
      <c r="E29" s="369"/>
      <c r="F29" s="369"/>
    </row>
    <row r="30" spans="1:6" ht="31.2" x14ac:dyDescent="0.25">
      <c r="A30" s="364">
        <v>6</v>
      </c>
      <c r="B30" s="229" t="s">
        <v>1047</v>
      </c>
      <c r="C30" s="230">
        <f>+C31+C32</f>
        <v>8678337</v>
      </c>
      <c r="D30" s="230">
        <f>+D31+D32</f>
        <v>0</v>
      </c>
      <c r="E30" s="230">
        <f>+E31+E32</f>
        <v>8678337</v>
      </c>
      <c r="F30" s="230">
        <f>+F31+F32</f>
        <v>0</v>
      </c>
    </row>
    <row r="31" spans="1:6" ht="15.6" x14ac:dyDescent="0.3">
      <c r="A31" s="365"/>
      <c r="B31" s="366" t="s">
        <v>1041</v>
      </c>
      <c r="C31" s="367">
        <f>+D31+E31+F31</f>
        <v>3014452</v>
      </c>
      <c r="D31" s="368">
        <v>0</v>
      </c>
      <c r="E31" s="368">
        <f>3534477-520025</f>
        <v>3014452</v>
      </c>
      <c r="F31" s="368"/>
    </row>
    <row r="32" spans="1:6" ht="15.6" x14ac:dyDescent="0.3">
      <c r="A32" s="365"/>
      <c r="B32" s="366" t="s">
        <v>1042</v>
      </c>
      <c r="C32" s="367">
        <f>+D32+E32+F32</f>
        <v>5663885</v>
      </c>
      <c r="D32" s="368">
        <v>0</v>
      </c>
      <c r="E32" s="368">
        <f>5143860+520025</f>
        <v>5663885</v>
      </c>
      <c r="F32" s="368"/>
    </row>
    <row r="33" spans="1:6" x14ac:dyDescent="0.25">
      <c r="A33" s="369"/>
      <c r="B33" s="369"/>
      <c r="C33" s="369"/>
      <c r="D33" s="369"/>
      <c r="E33" s="369"/>
      <c r="F33" s="369"/>
    </row>
    <row r="34" spans="1:6" ht="31.2" x14ac:dyDescent="0.25">
      <c r="A34" s="364">
        <v>7</v>
      </c>
      <c r="B34" s="229" t="s">
        <v>1048</v>
      </c>
      <c r="C34" s="230">
        <f>+C35+C36</f>
        <v>354032</v>
      </c>
      <c r="D34" s="230">
        <f>+D35+D36</f>
        <v>258404</v>
      </c>
      <c r="E34" s="230">
        <f>+E35+E36</f>
        <v>68782</v>
      </c>
      <c r="F34" s="230">
        <f>+F35+F36</f>
        <v>26846</v>
      </c>
    </row>
    <row r="35" spans="1:6" ht="15.6" x14ac:dyDescent="0.3">
      <c r="A35" s="365"/>
      <c r="B35" s="366" t="s">
        <v>1041</v>
      </c>
      <c r="C35" s="367">
        <f>+D35+E35+F35</f>
        <v>276200</v>
      </c>
      <c r="D35" s="368">
        <f>258404-8428-622</f>
        <v>249354</v>
      </c>
      <c r="E35" s="368"/>
      <c r="F35" s="368">
        <v>26846</v>
      </c>
    </row>
    <row r="36" spans="1:6" ht="15.6" x14ac:dyDescent="0.3">
      <c r="A36" s="365"/>
      <c r="B36" s="366" t="s">
        <v>1042</v>
      </c>
      <c r="C36" s="367">
        <f>+D36+E36+F36</f>
        <v>77832</v>
      </c>
      <c r="D36" s="368">
        <f>8428+622</f>
        <v>9050</v>
      </c>
      <c r="E36" s="368">
        <v>68782</v>
      </c>
      <c r="F36" s="368"/>
    </row>
    <row r="37" spans="1:6" x14ac:dyDescent="0.25">
      <c r="A37" s="369"/>
      <c r="B37" s="369"/>
      <c r="C37" s="369"/>
      <c r="D37" s="369"/>
      <c r="E37" s="369"/>
      <c r="F37" s="369"/>
    </row>
    <row r="38" spans="1:6" ht="15.6" x14ac:dyDescent="0.25">
      <c r="A38" s="364">
        <v>8</v>
      </c>
      <c r="B38" s="229" t="s">
        <v>1049</v>
      </c>
      <c r="C38" s="230">
        <f>+C39+C40</f>
        <v>3346660</v>
      </c>
      <c r="D38" s="230">
        <f>+D39+D40</f>
        <v>403022</v>
      </c>
      <c r="E38" s="230">
        <f>+E39+E40</f>
        <v>2943638</v>
      </c>
      <c r="F38" s="230">
        <f>+F39+F40</f>
        <v>0</v>
      </c>
    </row>
    <row r="39" spans="1:6" ht="15.6" x14ac:dyDescent="0.3">
      <c r="A39" s="365"/>
      <c r="B39" s="366" t="s">
        <v>1041</v>
      </c>
      <c r="C39" s="367">
        <f>+D39+E39+F39</f>
        <v>1803590</v>
      </c>
      <c r="D39" s="368">
        <v>403022</v>
      </c>
      <c r="E39" s="368">
        <v>1400568</v>
      </c>
      <c r="F39" s="368"/>
    </row>
    <row r="40" spans="1:6" ht="15.6" x14ac:dyDescent="0.3">
      <c r="A40" s="365"/>
      <c r="B40" s="366" t="s">
        <v>1042</v>
      </c>
      <c r="C40" s="367">
        <f>+D40+E40+F40</f>
        <v>1543070</v>
      </c>
      <c r="D40" s="368"/>
      <c r="E40" s="368">
        <v>1543070</v>
      </c>
      <c r="F40" s="368"/>
    </row>
    <row r="41" spans="1:6" x14ac:dyDescent="0.25">
      <c r="A41" s="369"/>
      <c r="B41" s="369"/>
      <c r="C41" s="369"/>
      <c r="D41" s="369"/>
      <c r="E41" s="369"/>
      <c r="F41" s="369"/>
    </row>
    <row r="42" spans="1:6" ht="31.2" x14ac:dyDescent="0.25">
      <c r="A42" s="364">
        <v>9</v>
      </c>
      <c r="B42" s="229" t="s">
        <v>1050</v>
      </c>
      <c r="C42" s="230">
        <f>+C43+C44</f>
        <v>0</v>
      </c>
      <c r="D42" s="230">
        <f>+D43+D44</f>
        <v>0</v>
      </c>
      <c r="E42" s="230">
        <f>+E43+E44</f>
        <v>0</v>
      </c>
      <c r="F42" s="230">
        <f>+F43+F44</f>
        <v>0</v>
      </c>
    </row>
    <row r="43" spans="1:6" ht="15.6" x14ac:dyDescent="0.3">
      <c r="A43" s="365"/>
      <c r="B43" s="366" t="s">
        <v>1041</v>
      </c>
      <c r="C43" s="367">
        <f>+D43+E43+F43</f>
        <v>0</v>
      </c>
      <c r="D43" s="368">
        <v>0</v>
      </c>
      <c r="E43" s="368"/>
      <c r="F43" s="368"/>
    </row>
    <row r="44" spans="1:6" ht="15.6" x14ac:dyDescent="0.3">
      <c r="A44" s="365"/>
      <c r="B44" s="366" t="s">
        <v>1042</v>
      </c>
      <c r="C44" s="367">
        <f>+D44+E44+F44</f>
        <v>0</v>
      </c>
      <c r="D44" s="368">
        <v>0</v>
      </c>
      <c r="E44" s="368"/>
      <c r="F44" s="368"/>
    </row>
    <row r="45" spans="1:6" ht="15.6" x14ac:dyDescent="0.3">
      <c r="A45" s="369"/>
      <c r="B45" s="370"/>
      <c r="C45" s="371"/>
      <c r="D45" s="369"/>
      <c r="E45" s="369"/>
      <c r="F45" s="369"/>
    </row>
    <row r="46" spans="1:6" ht="15.6" x14ac:dyDescent="0.3">
      <c r="A46" s="369"/>
      <c r="B46" s="370"/>
      <c r="C46" s="371"/>
      <c r="D46" s="369"/>
      <c r="E46" s="369"/>
      <c r="F46" s="369"/>
    </row>
    <row r="47" spans="1:6" ht="15.6" x14ac:dyDescent="0.3">
      <c r="A47" s="365"/>
      <c r="B47" s="372" t="s">
        <v>1051</v>
      </c>
      <c r="C47" s="230">
        <f>+C48+C49</f>
        <v>22127194</v>
      </c>
      <c r="D47" s="230">
        <f>+D48+D49</f>
        <v>9293246</v>
      </c>
      <c r="E47" s="230">
        <f>+E48+E49</f>
        <v>12182845</v>
      </c>
      <c r="F47" s="230">
        <f>+F48+F49</f>
        <v>651103</v>
      </c>
    </row>
    <row r="48" spans="1:6" ht="15.6" x14ac:dyDescent="0.3">
      <c r="A48" s="365"/>
      <c r="B48" s="373" t="s">
        <v>1041</v>
      </c>
      <c r="C48" s="367">
        <f>+D48+E48+F48</f>
        <v>11447190</v>
      </c>
      <c r="D48" s="367">
        <f t="shared" ref="D48:F49" si="0">+D11+D15+D19+D23+D27+D31+D35+D39+D43</f>
        <v>6620876</v>
      </c>
      <c r="E48" s="367">
        <f t="shared" si="0"/>
        <v>4782097</v>
      </c>
      <c r="F48" s="367">
        <f t="shared" si="0"/>
        <v>44217</v>
      </c>
    </row>
    <row r="49" spans="1:6" ht="15.6" x14ac:dyDescent="0.3">
      <c r="A49" s="365"/>
      <c r="B49" s="373" t="s">
        <v>1042</v>
      </c>
      <c r="C49" s="367">
        <f>+D49+E49+F49</f>
        <v>10680004</v>
      </c>
      <c r="D49" s="367">
        <f t="shared" si="0"/>
        <v>2672370</v>
      </c>
      <c r="E49" s="367">
        <f t="shared" si="0"/>
        <v>7400748</v>
      </c>
      <c r="F49" s="367">
        <f t="shared" si="0"/>
        <v>606886</v>
      </c>
    </row>
    <row r="50" spans="1:6" ht="31.2" x14ac:dyDescent="0.25">
      <c r="A50" s="365">
        <v>10</v>
      </c>
      <c r="B50" s="229" t="s">
        <v>1052</v>
      </c>
      <c r="C50" s="367">
        <f>+D50+E50+F50</f>
        <v>972603</v>
      </c>
      <c r="D50" s="368">
        <v>265876</v>
      </c>
      <c r="E50" s="368">
        <f>735231-28504</f>
        <v>706727</v>
      </c>
      <c r="F50" s="368"/>
    </row>
    <row r="51" spans="1:6" ht="31.2" x14ac:dyDescent="0.25">
      <c r="A51" s="365">
        <v>11</v>
      </c>
      <c r="B51" s="229" t="s">
        <v>1053</v>
      </c>
      <c r="C51" s="367">
        <f>+D51+E51+F51</f>
        <v>-83625</v>
      </c>
      <c r="D51" s="368">
        <v>-83625</v>
      </c>
      <c r="E51" s="368"/>
      <c r="F51" s="368"/>
    </row>
    <row r="52" spans="1:6" ht="15.6" x14ac:dyDescent="0.25">
      <c r="A52" s="365">
        <v>12</v>
      </c>
      <c r="B52" s="229" t="s">
        <v>1054</v>
      </c>
      <c r="C52" s="367">
        <f>+D52+E52+F52</f>
        <v>23016172</v>
      </c>
      <c r="D52" s="367">
        <f>+D51+D50+D47</f>
        <v>9475497</v>
      </c>
      <c r="E52" s="367">
        <f>+E51+E50+E47</f>
        <v>12889572</v>
      </c>
      <c r="F52" s="367">
        <f>+F51+F50+F47</f>
        <v>651103</v>
      </c>
    </row>
    <row r="53" spans="1:6" ht="15.6" x14ac:dyDescent="0.3">
      <c r="A53" s="374"/>
      <c r="B53" s="375"/>
      <c r="C53" s="376"/>
      <c r="D53" s="374"/>
      <c r="E53" s="374"/>
      <c r="F53" s="374"/>
    </row>
    <row r="54" spans="1:6" s="31" customFormat="1" ht="27" customHeight="1" x14ac:dyDescent="0.3">
      <c r="B54" s="645"/>
      <c r="D54" s="33"/>
      <c r="E54" s="33"/>
      <c r="F54" s="29"/>
    </row>
    <row r="55" spans="1:6" s="31" customFormat="1" ht="15.6" x14ac:dyDescent="0.3">
      <c r="B55" s="652" t="s">
        <v>1586</v>
      </c>
      <c r="D55" s="33"/>
      <c r="E55" s="33"/>
      <c r="F55" s="29"/>
    </row>
    <row r="56" spans="1:6" s="31" customFormat="1" ht="15.6" x14ac:dyDescent="0.3">
      <c r="B56" s="652" t="s">
        <v>1587</v>
      </c>
      <c r="D56" s="33"/>
      <c r="E56" s="33"/>
      <c r="F56" s="29"/>
    </row>
    <row r="57" spans="1:6" s="31" customFormat="1" ht="15.6" x14ac:dyDescent="0.3">
      <c r="B57" s="652" t="s">
        <v>1588</v>
      </c>
      <c r="D57" s="33"/>
      <c r="E57" s="33"/>
      <c r="F57" s="29"/>
    </row>
    <row r="58" spans="1:6" s="377" customFormat="1" ht="15.6" x14ac:dyDescent="0.3">
      <c r="B58" s="646"/>
      <c r="F58" s="378"/>
    </row>
    <row r="59" spans="1:6" s="379" customFormat="1" ht="15.6" x14ac:dyDescent="0.3">
      <c r="B59"/>
      <c r="F59" s="219"/>
    </row>
    <row r="60" spans="1:6" s="37" customFormat="1" ht="15.6" x14ac:dyDescent="0.3">
      <c r="B60" s="652"/>
      <c r="D60" s="36"/>
      <c r="E60" s="36"/>
      <c r="F60" s="231"/>
    </row>
    <row r="61" spans="1:6" s="39" customFormat="1" ht="15.6" x14ac:dyDescent="0.3">
      <c r="B61" s="213"/>
      <c r="D61" s="38"/>
      <c r="E61" s="38"/>
      <c r="F61" s="221"/>
    </row>
    <row r="62" spans="1:6" s="42" customFormat="1" ht="15.6" x14ac:dyDescent="0.3">
      <c r="B62" s="215"/>
      <c r="D62" s="41"/>
      <c r="E62" s="41"/>
      <c r="F62" s="222"/>
    </row>
    <row r="63" spans="1:6" s="44" customFormat="1" ht="15.6" x14ac:dyDescent="0.3">
      <c r="B63" s="213"/>
      <c r="D63" s="43"/>
      <c r="E63" s="43"/>
      <c r="F63" s="223"/>
    </row>
    <row r="64" spans="1:6" s="39" customFormat="1" ht="15.6" x14ac:dyDescent="0.3">
      <c r="B64" s="213"/>
      <c r="D64" s="38"/>
      <c r="E64" s="232"/>
      <c r="F64" s="221"/>
    </row>
    <row r="65" spans="2:6" s="42" customFormat="1" ht="15.6" x14ac:dyDescent="0.3">
      <c r="B65" s="215"/>
      <c r="D65" s="41"/>
      <c r="E65" s="233"/>
      <c r="F65" s="222"/>
    </row>
    <row r="66" spans="2:6" s="44" customFormat="1" ht="15.6" x14ac:dyDescent="0.3">
      <c r="B66" s="215"/>
      <c r="D66" s="43"/>
      <c r="E66" s="43"/>
      <c r="F66" s="223"/>
    </row>
    <row r="67" spans="2:6" s="42" customFormat="1" ht="15.6" x14ac:dyDescent="0.3">
      <c r="B67" s="51"/>
      <c r="D67" s="48"/>
      <c r="E67" s="48"/>
      <c r="F67" s="224"/>
    </row>
    <row r="68" spans="2:6" s="380" customFormat="1" ht="15.6" x14ac:dyDescent="0.3">
      <c r="B68" s="225"/>
      <c r="F68" s="381"/>
    </row>
    <row r="69" spans="2:6" s="380" customFormat="1" ht="15.6" x14ac:dyDescent="0.3">
      <c r="B69" s="225"/>
      <c r="F69" s="381"/>
    </row>
    <row r="70" spans="2:6" s="380" customFormat="1" ht="15.6" x14ac:dyDescent="0.3">
      <c r="F70" s="381"/>
    </row>
    <row r="71" spans="2:6" s="380" customFormat="1" ht="15.6" x14ac:dyDescent="0.3">
      <c r="F71" s="381"/>
    </row>
  </sheetData>
  <mergeCells count="7">
    <mergeCell ref="A3:F3"/>
    <mergeCell ref="A4:F4"/>
    <mergeCell ref="A5:F5"/>
    <mergeCell ref="A7:A8"/>
    <mergeCell ref="B7:B8"/>
    <mergeCell ref="C7:C8"/>
    <mergeCell ref="D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26</vt:i4>
      </vt:variant>
      <vt:variant>
        <vt:lpstr>Наименувани диапазони</vt:lpstr>
      </vt:variant>
      <vt:variant>
        <vt:i4>11</vt:i4>
      </vt:variant>
    </vt:vector>
  </HeadingPairs>
  <TitlesOfParts>
    <vt:vector size="37" baseType="lpstr">
      <vt:lpstr>Pril 1</vt:lpstr>
      <vt:lpstr>Pril 2</vt:lpstr>
      <vt:lpstr>Pril 2A</vt:lpstr>
      <vt:lpstr>Pril 2B</vt:lpstr>
      <vt:lpstr>Pril 2V</vt:lpstr>
      <vt:lpstr>Pril 3</vt:lpstr>
      <vt:lpstr>Pril 4</vt:lpstr>
      <vt:lpstr>Pril 5</vt:lpstr>
      <vt:lpstr>Pril 6</vt:lpstr>
      <vt:lpstr>Pril 7</vt:lpstr>
      <vt:lpstr>Pril 8</vt:lpstr>
      <vt:lpstr>Pril 8A</vt:lpstr>
      <vt:lpstr>Pril 9</vt:lpstr>
      <vt:lpstr>Pril 10 </vt:lpstr>
      <vt:lpstr>Pril 11</vt:lpstr>
      <vt:lpstr>Pril12</vt:lpstr>
      <vt:lpstr>Pril 13</vt:lpstr>
      <vt:lpstr>Pril 14</vt:lpstr>
      <vt:lpstr>Лист1</vt:lpstr>
      <vt:lpstr>Pril15</vt:lpstr>
      <vt:lpstr>Pril 16</vt:lpstr>
      <vt:lpstr>Pril 17</vt:lpstr>
      <vt:lpstr>Pril 18</vt:lpstr>
      <vt:lpstr>Pril 19</vt:lpstr>
      <vt:lpstr>Pril21</vt:lpstr>
      <vt:lpstr>Pril 20</vt:lpstr>
      <vt:lpstr>'Pril 19'!Област_печат</vt:lpstr>
      <vt:lpstr>Pril12!Област_печат</vt:lpstr>
      <vt:lpstr>'Pril 1'!Печат_заглавия</vt:lpstr>
      <vt:lpstr>'Pril 2'!Печат_заглавия</vt:lpstr>
      <vt:lpstr>'Pril 2B'!Печат_заглавия</vt:lpstr>
      <vt:lpstr>'Pril 2V'!Печат_заглавия</vt:lpstr>
      <vt:lpstr>'Pril 3'!Печат_заглавия</vt:lpstr>
      <vt:lpstr>'Pril 5'!Печат_заглавия</vt:lpstr>
      <vt:lpstr>'Pril 6'!Печат_заглавия</vt:lpstr>
      <vt:lpstr>Pril12!Печат_заглавия</vt:lpstr>
      <vt:lpstr>Pril15!Печат_заглавия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Rozalina</cp:lastModifiedBy>
  <cp:lastPrinted>2023-08-21T06:20:58Z</cp:lastPrinted>
  <dcterms:created xsi:type="dcterms:W3CDTF">2023-07-24T13:18:08Z</dcterms:created>
  <dcterms:modified xsi:type="dcterms:W3CDTF">2023-08-21T06:28:59Z</dcterms:modified>
</cp:coreProperties>
</file>