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Sesiq 16.09.-V-akt." sheetId="1" r:id="rId1"/>
  </sheets>
  <definedNames>
    <definedName name="_xlnm.Print_Titles" localSheetId="0">'Sesiq 16.09.-V-akt.'!$4:$8</definedName>
  </definedNames>
  <calcPr fullCalcOnLoad="1"/>
</workbook>
</file>

<file path=xl/sharedStrings.xml><?xml version="1.0" encoding="utf-8"?>
<sst xmlns="http://schemas.openxmlformats.org/spreadsheetml/2006/main" count="424" uniqueCount="321">
  <si>
    <t xml:space="preserve">  </t>
  </si>
  <si>
    <t>О  Б  Е  К  Т И</t>
  </si>
  <si>
    <t xml:space="preserve"> Всичко</t>
  </si>
  <si>
    <t>в т.ч.: по източници на финансиране</t>
  </si>
  <si>
    <t>план</t>
  </si>
  <si>
    <t xml:space="preserve"> Целева </t>
  </si>
  <si>
    <t xml:space="preserve">    Фонд</t>
  </si>
  <si>
    <t>Собств.</t>
  </si>
  <si>
    <t>БАНКОВИ</t>
  </si>
  <si>
    <t>Други изв.</t>
  </si>
  <si>
    <t xml:space="preserve"> </t>
  </si>
  <si>
    <t>субсидия</t>
  </si>
  <si>
    <t>"Привати-</t>
  </si>
  <si>
    <t>бюджет.</t>
  </si>
  <si>
    <t>КРЕДИТИ</t>
  </si>
  <si>
    <t xml:space="preserve">    зация"</t>
  </si>
  <si>
    <t>средства</t>
  </si>
  <si>
    <t>БИЛО</t>
  </si>
  <si>
    <t>СТАВА</t>
  </si>
  <si>
    <t>ВСИЧКО РАЗХОДИ:</t>
  </si>
  <si>
    <t>5100 ОР</t>
  </si>
  <si>
    <t>Функция 01  Общи държавни служби</t>
  </si>
  <si>
    <t>Фасади и покрив старо кметство гр. Дебелец</t>
  </si>
  <si>
    <t>Функция 03  Образование</t>
  </si>
  <si>
    <t>ОУ "П. Р. Славейков" - дов. работи и котел</t>
  </si>
  <si>
    <t>Хуманитарна гимназия "Кирил и Методий" - І етап</t>
  </si>
  <si>
    <t xml:space="preserve">Покриви  и  фасади  ОУ  гр. Килифарево </t>
  </si>
  <si>
    <t xml:space="preserve">Покрив физкултурен салон и фасади ОУ гр. Килифарево </t>
  </si>
  <si>
    <t>Физкултурен салон ОУ "Хр. Ботев" с. Ресен</t>
  </si>
  <si>
    <t>Функция 06</t>
  </si>
  <si>
    <t>Пътна настилка ул. "В. Левски"</t>
  </si>
  <si>
    <t>Функция 05 Социално осигуряване, подпомагане и грижи</t>
  </si>
  <si>
    <t>Социален патронаж - Дебелец</t>
  </si>
  <si>
    <t>Клуб на инвалида ул."Краков" гр. Велико Търново</t>
  </si>
  <si>
    <t>5200  ПРИДОБИВАНЕ НА ДМА</t>
  </si>
  <si>
    <t>Функция 01 Общи държавни служби</t>
  </si>
  <si>
    <t>5201 Компютри и хардуер</t>
  </si>
  <si>
    <t>5203 Придобиване на др.оборудване машини и съоръжения</t>
  </si>
  <si>
    <t>Озвучителна и мултимедийна система - Зала Общински съвет</t>
  </si>
  <si>
    <t xml:space="preserve">5204 Придобиване на транспортни средства </t>
  </si>
  <si>
    <t>Принтер - ОМО 1 бр.</t>
  </si>
  <si>
    <t>Касови апарати - 18 бр.</t>
  </si>
  <si>
    <t>Мобилни телефони - 25 бр.</t>
  </si>
  <si>
    <t xml:space="preserve">5204 Автомобили на лизинг </t>
  </si>
  <si>
    <t>5206 Инфраструктурни обекти</t>
  </si>
  <si>
    <t>Сграда Община Велико Търново</t>
  </si>
  <si>
    <t>Реконструкция сгради - кметства в т.ч.:</t>
  </si>
  <si>
    <t>Арбанаси</t>
  </si>
  <si>
    <t>Беляковец</t>
  </si>
  <si>
    <t>Войнежа</t>
  </si>
  <si>
    <t>Въглевци</t>
  </si>
  <si>
    <t>Дебелец</t>
  </si>
  <si>
    <t>Килифарево</t>
  </si>
  <si>
    <t>Малки Чифлик</t>
  </si>
  <si>
    <t>Миндя</t>
  </si>
  <si>
    <t>Ново село</t>
  </si>
  <si>
    <t>Плаково</t>
  </si>
  <si>
    <t>Присово</t>
  </si>
  <si>
    <t>Самоводене</t>
  </si>
  <si>
    <t>Пушево</t>
  </si>
  <si>
    <t>Пчелище</t>
  </si>
  <si>
    <t>Райковци</t>
  </si>
  <si>
    <t>Ресен - ПРОМЯНА - ПАРКОВЕ -АКТУАЛИЗАЦИЯ М.ДЕКЕМВРИ</t>
  </si>
  <si>
    <t>Церова Кория</t>
  </si>
  <si>
    <t xml:space="preserve">ППР /в рамките на 5206/  </t>
  </si>
  <si>
    <t>Авторски преработки и експертизи</t>
  </si>
  <si>
    <t>Дренажна система кв.101</t>
  </si>
  <si>
    <t>Реконструкция Изложбени зали</t>
  </si>
  <si>
    <t>Организ.на дв.на кръстовище Славянска и Магистрална</t>
  </si>
  <si>
    <t>Функция 02 Отбрана и сигурност</t>
  </si>
  <si>
    <t>Здравна служба с. Самоводене</t>
  </si>
  <si>
    <t>Здравен дом с. Русаля</t>
  </si>
  <si>
    <t>Реконструкция  сгради - кметства  в  т. ч. :</t>
  </si>
  <si>
    <t>с. Беляковец</t>
  </si>
  <si>
    <t>с. Водолей</t>
  </si>
  <si>
    <t>с. Вонеща Вода</t>
  </si>
  <si>
    <t>гр. Дебелец</t>
  </si>
  <si>
    <t>с. Дичин</t>
  </si>
  <si>
    <t>с. Пчелище</t>
  </si>
  <si>
    <t xml:space="preserve">с. Ресен </t>
  </si>
  <si>
    <t>Функция 03 Образование</t>
  </si>
  <si>
    <t>Промяна предназначение хранителен блок  СОУ "Вела Благоева"</t>
  </si>
  <si>
    <t>Реконструкция покриви СОУ "Ем.Станев"</t>
  </si>
  <si>
    <t>Реконструкция покриви СОУ "Вела Благоева"</t>
  </si>
  <si>
    <t>Реконструкция покриви СОУ "Владимир Комаров"</t>
  </si>
  <si>
    <t>Реконструкция плувен басеин СОУ "Ем.Станев"</t>
  </si>
  <si>
    <t>Реконструкция покриви СОУ "Бачо Киро"</t>
  </si>
  <si>
    <t>Реконструкция дограма СОУ "Патриарх Евтимий"</t>
  </si>
  <si>
    <t>Реконструкция отопление  ЕГ "Проф. Асен Златаров"</t>
  </si>
  <si>
    <t>Реконструкция ДГ "Ив.Ботева"</t>
  </si>
  <si>
    <t>Реконструкция ДГ "Райна Княгиня"</t>
  </si>
  <si>
    <t>Реконструкция отоплителна инсталация на ЦДГ с. Ресен</t>
  </si>
  <si>
    <t>Реконструкция покриви ПМГ "Васил Друмев"</t>
  </si>
  <si>
    <t>Съфинансиране обекти на образованието</t>
  </si>
  <si>
    <t>Реконструкция отопление  ДГ "Св. Св. Кирил и Методий"</t>
  </si>
  <si>
    <t>Реконструкция отоплителна инсталация  ЦДГ с. Ресен</t>
  </si>
  <si>
    <t>ППР/в рамките на 5206/Функция 03 Образование</t>
  </si>
  <si>
    <t>Проект газификация училища</t>
  </si>
  <si>
    <t>Функция 04 Здравеопазване</t>
  </si>
  <si>
    <t>Реконструкция покриви ДЯ "Пролет"</t>
  </si>
  <si>
    <t>Пенсионерски клуб с. Присово</t>
  </si>
  <si>
    <t>Пенсионерски клуб с. Шемшево</t>
  </si>
  <si>
    <t>Функция 06 Жил. строителство, б. к. с. и опазв. окол. среда</t>
  </si>
  <si>
    <t>5205 Придобиване на стопански инвентар</t>
  </si>
  <si>
    <t>с. Арбанаси - моторна резачка</t>
  </si>
  <si>
    <t>с. Балван - моторна резачка</t>
  </si>
  <si>
    <t>с. Велчево - моторен трион; храсторез</t>
  </si>
  <si>
    <t>с. Водолей - моторна резачка</t>
  </si>
  <si>
    <t>с. Въглевци - храсторез</t>
  </si>
  <si>
    <t>гр. Дебелец - храсторез; косачка</t>
  </si>
  <si>
    <t>с. Дичин - моторен трион</t>
  </si>
  <si>
    <t>гр. Килифарево - моторен трион; косачка</t>
  </si>
  <si>
    <t>гр. Килифарево / група кметсва към км. Килифарево / - храсторез</t>
  </si>
  <si>
    <t xml:space="preserve">с. Къпиново - моторен трион; храсторез </t>
  </si>
  <si>
    <t>с. Леденик - моторна резачка</t>
  </si>
  <si>
    <t>с. Миндя - храсторез</t>
  </si>
  <si>
    <t>с. Никюп - моторна резачка</t>
  </si>
  <si>
    <t>с. Пчелище - моторен трион; храсторез</t>
  </si>
  <si>
    <t>с. Русаля - моторен трион; храсторез</t>
  </si>
  <si>
    <t>с. Шереметя - храсторез</t>
  </si>
  <si>
    <t>Възр.къща ул."Ив.Панов" 20</t>
  </si>
  <si>
    <t>Възр.къща ул."Крайбрежна" 10-12</t>
  </si>
  <si>
    <t>Възр.къща ул."Крайбрежна" 12А</t>
  </si>
  <si>
    <t>Възр.къща ул."Гурко" 40-42</t>
  </si>
  <si>
    <t>Реконструкция ул. "Георги Измирлиев" гр. Велико Търново</t>
  </si>
  <si>
    <t>Улично осветление и верт. план.  кв. 379</t>
  </si>
  <si>
    <t>Улично осветление и верт. план.  кв. 380</t>
  </si>
  <si>
    <t>Улично осветление  ЖК"Бузлуджа" кв.№№ 337; 342; 347; 348; 349</t>
  </si>
  <si>
    <t>Изграждане ул. ЖК "Картала" - в т.ч: - ул." Ст. Михайловски"</t>
  </si>
  <si>
    <t>Изграждане улица Зона "Запад" - кв. 336</t>
  </si>
  <si>
    <t>Изграждане ул. Зона "Запад" -  кв. 336</t>
  </si>
  <si>
    <t>Изграждане ул. Зона "В" - кв. 364</t>
  </si>
  <si>
    <t>Изграждане улици ЖК "Бузлуджа" в т. ч.: Зона "В" - кв. 363</t>
  </si>
  <si>
    <t>Реконструкция ул. "Хаджи Димитър" гр. Велико Търново</t>
  </si>
  <si>
    <t>Реконструкция ул. Козлодуй - ул."7-ми юли"</t>
  </si>
  <si>
    <t>Реконструкция ул. "Дондуков" гр. Велико Търново</t>
  </si>
  <si>
    <t>Местен път под надлез на ГП 4</t>
  </si>
  <si>
    <t>Укрепване улица "Янтра" гр. Велико Търново</t>
  </si>
  <si>
    <t>Възстановяване пътно платно в сервитута на пътна връзка ВТУюг</t>
  </si>
  <si>
    <t>Подпорна стена и отводняване ул."Кл. Охридски" №№ 4,6,8 и 10</t>
  </si>
  <si>
    <t>Отводняване ЕПЖС - 16 - кв. "Бузлуджа"</t>
  </si>
  <si>
    <t>Дренажна система  кв. 101</t>
  </si>
  <si>
    <t>Дренажна система  кв. 102</t>
  </si>
  <si>
    <t>Дренажна система  кв. 31</t>
  </si>
  <si>
    <t>Гробищен парк гр. Велико Търново</t>
  </si>
  <si>
    <t>Подпорна стена с. Малки Чифлик</t>
  </si>
  <si>
    <t>Подпорна стена с. Плаково /Обезопасяване; поставяне мантинели/</t>
  </si>
  <si>
    <t>Подпорна стена с. Райковци</t>
  </si>
  <si>
    <t>Ограда сметище с. Самоводене</t>
  </si>
  <si>
    <t xml:space="preserve">ПРОЕКТ ЗА ФИН. УПРАВЛ. ПУБЛ. ИНФРАСТРУКТУРА  в  т. ч : </t>
  </si>
  <si>
    <t>УЛИЦИ ЖК "БУЗЛУДЖА"  гр. ВЕЛИКО ТЪРНОВО</t>
  </si>
  <si>
    <t xml:space="preserve">УЛИЦИ ЖК "БУЗЛУДЖА" "ЗОНА В" гр. ВЕЛИКО ТЪРНОВО </t>
  </si>
  <si>
    <t xml:space="preserve">УЛИЦИ ЖК "СВЕТА ГОРА" гр. ВЕЛИКО ТЪРНОВО </t>
  </si>
  <si>
    <t xml:space="preserve">УЛИЦИ ЖК "К. ФИЧЕТО" гр. ВЕЛИКО ТЪРНОВО </t>
  </si>
  <si>
    <t>УЛИЦИ КМЕТСТВА</t>
  </si>
  <si>
    <t>УЛИЦИ ЦЕНТРАЛНА ГРАДСКА ЧАСТ гр. ВЕЛИКО ТЪРНОВО</t>
  </si>
  <si>
    <t>УЛИЦИ ЖК "ЧОЛАКОВЦИ" гр. ВЕЛИКО ТЪРНОВО</t>
  </si>
  <si>
    <t>УЛИЦИ ЖК "АКАЦИЯ"  и  ЖК"КАРТАЛА" гр. ВЕЛИКО ТЪРНОВО</t>
  </si>
  <si>
    <t>Покрив общински имот ул. " Марно поле "  № 4</t>
  </si>
  <si>
    <t xml:space="preserve">Обществена тоалетна ЖК " БУЗЛУДЖА " </t>
  </si>
  <si>
    <t>Укрепване срутище северно от ЖП гара Велико Търново</t>
  </si>
  <si>
    <t>Кръстовище ЖК " БУЗЛУДЖА": -ул."Г. Измирлиев"- ул."Д. Благоев"</t>
  </si>
  <si>
    <t>К - ще ЖК " БУЗЛУДЖА": -ул."Г. Измирлиев"- ул."Ил. Драгостинов"</t>
  </si>
  <si>
    <t>Кръстовище ЖК " БУЗЛУДЖА" : - ул."Д. Благоев "- ул." Хр. Донев "</t>
  </si>
  <si>
    <t>Реконструкция  улици - кметства  в  т. ч. :</t>
  </si>
  <si>
    <t>с. Буковец</t>
  </si>
  <si>
    <t>с. Велчево</t>
  </si>
  <si>
    <t>с. Самоводене - ул. "Никола Петков"</t>
  </si>
  <si>
    <t>гр. Килифарево</t>
  </si>
  <si>
    <t>с. Никюп</t>
  </si>
  <si>
    <t>с. Присово</t>
  </si>
  <si>
    <t>с. Русаля</t>
  </si>
  <si>
    <t xml:space="preserve">с. Арбанаси </t>
  </si>
  <si>
    <t>с. Къпиново</t>
  </si>
  <si>
    <t>с. Малък Чифлик</t>
  </si>
  <si>
    <t>с. Шемшево</t>
  </si>
  <si>
    <t>с. Шереметя</t>
  </si>
  <si>
    <t>Реконструкция подпорна стена кметства  в  т. ч. :</t>
  </si>
  <si>
    <t>Балван</t>
  </si>
  <si>
    <t>Водолей</t>
  </si>
  <si>
    <t>Вонеща Вода</t>
  </si>
  <si>
    <t>Габровци</t>
  </si>
  <si>
    <t>Големани / Нацовци /</t>
  </si>
  <si>
    <t>Леденик</t>
  </si>
  <si>
    <t>Никюп - ПРОМЯНА - В АКТУАЛИЗАЦИЯ М. ДЕКЕМВРИ - В УЛИЦИ</t>
  </si>
  <si>
    <t>Ресен</t>
  </si>
  <si>
    <t>Хотница</t>
  </si>
  <si>
    <t>Ялово</t>
  </si>
  <si>
    <t>Реконструкция гр. паркове - кметства в т. ч.:</t>
  </si>
  <si>
    <t>с. Арбанаси</t>
  </si>
  <si>
    <t>с. Ветринци</t>
  </si>
  <si>
    <t>с. Въглевци</t>
  </si>
  <si>
    <t>с. Габровци</t>
  </si>
  <si>
    <t>с. Големани</t>
  </si>
  <si>
    <t>с. Леденик</t>
  </si>
  <si>
    <t>с. Миндя</t>
  </si>
  <si>
    <t>с. Момин сбор</t>
  </si>
  <si>
    <t>с. Ново село</t>
  </si>
  <si>
    <t>с. Пушево</t>
  </si>
  <si>
    <t>с. Ресен</t>
  </si>
  <si>
    <t>с. Хотница</t>
  </si>
  <si>
    <t>Дялово участие "Красива България" 2004</t>
  </si>
  <si>
    <t>Реконстр. местни водоизточници - кметства в т.ч.:</t>
  </si>
  <si>
    <t>Дичин</t>
  </si>
  <si>
    <t>Никюп</t>
  </si>
  <si>
    <t>Ветринци</t>
  </si>
  <si>
    <t>Емен</t>
  </si>
  <si>
    <t>Момин сбор</t>
  </si>
  <si>
    <t>Реконструкция местни водоизточници - кметства в т. ч.:</t>
  </si>
  <si>
    <t xml:space="preserve">с. Балван </t>
  </si>
  <si>
    <t>с. Войнежа</t>
  </si>
  <si>
    <t>с. Вонеща вода</t>
  </si>
  <si>
    <t>с. Емен</t>
  </si>
  <si>
    <t>с Ново село</t>
  </si>
  <si>
    <t xml:space="preserve">с. Самоводене </t>
  </si>
  <si>
    <t>с. Ялово</t>
  </si>
  <si>
    <t>Реконструкция  канализация  -  кметства  в  т. ч. :</t>
  </si>
  <si>
    <t>Канализация  гр. Килифарево - дялово участие</t>
  </si>
  <si>
    <t>Къпиново</t>
  </si>
  <si>
    <t>Трупни ями кметства</t>
  </si>
  <si>
    <t>ППР/в рамките на 5206/Функция 06 Жил.стр.и БКС</t>
  </si>
  <si>
    <t>Авторски преработки</t>
  </si>
  <si>
    <t>Реконструкция ул. "Г. Живков"</t>
  </si>
  <si>
    <t>ИП ул. ВЗ "Чуката"</t>
  </si>
  <si>
    <t>ППР канализация  с. Присово</t>
  </si>
  <si>
    <t>ПУП кв. "Варуша"  -  предварителен</t>
  </si>
  <si>
    <t>ПУП кв. "М. Райкович" -  предварителен</t>
  </si>
  <si>
    <t>ПУП гаров район</t>
  </si>
  <si>
    <t>ППР укрепване брегове Негованка - Русаля</t>
  </si>
  <si>
    <t>Подпорна стена на път ІІІ - 514</t>
  </si>
  <si>
    <t>ППР Терени за гробищни паркове - с. Малки чифлик</t>
  </si>
  <si>
    <t>ИП ул. ЖК "Чолаковци" бл. 13, 15</t>
  </si>
  <si>
    <t>ИП ул. "Капитан П. Войвода" - сев. част</t>
  </si>
  <si>
    <t>ИП ул. "Ст. Коледаров" - ул."Д. Благоев" - Старчески дом</t>
  </si>
  <si>
    <t>ИП ул. "Славянска" - ГП 4</t>
  </si>
  <si>
    <t>ППР за укрепване и корекция дере Присово</t>
  </si>
  <si>
    <t>ИП ул. "К. Гайтанджията"  над ОДПЗС</t>
  </si>
  <si>
    <t>ППР водоснабдяване Малък Ресен</t>
  </si>
  <si>
    <t>Специализиран кадастрален план гр. Дебелец</t>
  </si>
  <si>
    <t>Функция 07  Почивно дело, култура, религиозни дейности</t>
  </si>
  <si>
    <t>5201 Компютри и хардуер/библ."Надежда"1000;"Напредък"Кил.1500</t>
  </si>
  <si>
    <t xml:space="preserve">5203 Придобиване на друго оборудване, машини и съоръжения </t>
  </si>
  <si>
    <t>Лазер - ОП  "Звук и светлина" В. Търново</t>
  </si>
  <si>
    <t>Трактор - косачка  - ОП "Спортни имоти"</t>
  </si>
  <si>
    <t>Обекти</t>
  </si>
  <si>
    <t>Реконструкция ДКС "В.Левски" - отопл. и  климатизация</t>
  </si>
  <si>
    <t>Реконструкция НБ "П.Р.Славейков" в т.ч.:    - ф. ЖК "К. Фичето"</t>
  </si>
  <si>
    <t>Реконструкция Изложбени зали - ОВИ и ЕЛ</t>
  </si>
  <si>
    <t>Дялово участие в реконструкция на религиозни храмове</t>
  </si>
  <si>
    <t>Реконструкция стадион "Ивайло"</t>
  </si>
  <si>
    <t>Реконструкция библиотека гр. Килифарево</t>
  </si>
  <si>
    <t>Реконструкция съблекалня стадион / спортна зала / с. Ресен</t>
  </si>
  <si>
    <t>Реконструкция спортни бази кметства в т.ч.:</t>
  </si>
  <si>
    <t>Кметство - гр. Дебелец</t>
  </si>
  <si>
    <t>Кметство - гр. Килифарево</t>
  </si>
  <si>
    <t>Кметство - с. Ресен</t>
  </si>
  <si>
    <t>Кметство - с. Самоводене</t>
  </si>
  <si>
    <t>Кметство - с. Водолей</t>
  </si>
  <si>
    <t>Кметство - с. Присово</t>
  </si>
  <si>
    <t>ППР/в рамките на 5206/Функция 07 Почивно дело</t>
  </si>
  <si>
    <t>РП  ОВИ  ДКС  "Васил Левски" гр. Велико Търново</t>
  </si>
  <si>
    <t>5300    НМДА</t>
  </si>
  <si>
    <t>5301 : Придобиване на Програмни продукти</t>
  </si>
  <si>
    <t>Придобиване на готови ПП</t>
  </si>
  <si>
    <t>Електронна карта</t>
  </si>
  <si>
    <t>Бизнес навигатор</t>
  </si>
  <si>
    <t>5309 - Придобиване на други НМДА</t>
  </si>
  <si>
    <t>Актуализация на ПУП ЖК "Бузлуджа" - ІІ етап</t>
  </si>
  <si>
    <t>ИП  Подпорна стена ОДПЗС</t>
  </si>
  <si>
    <t>ИП "НОВ ЦЕНТЪР" - ІІ етап</t>
  </si>
  <si>
    <t>Инвестиционен проект улица  кв. 336</t>
  </si>
  <si>
    <t>Актуализация ПУП централна градска част7500 собств.б.с-ва замр</t>
  </si>
  <si>
    <t>Актуализация ПУП централна градска част</t>
  </si>
  <si>
    <t>Актуализация ПУП северозападен склон Царевец4000лв.собст.зам</t>
  </si>
  <si>
    <t>Актуализация ПУП северозападен склон Царевец</t>
  </si>
  <si>
    <t>Актуализация ПУП кв. "Света гора"</t>
  </si>
  <si>
    <t>Генерален план за орган.на движението гр. В.Търново-ІІ и ІІІ етап</t>
  </si>
  <si>
    <t>Частично изменение ПУП гр. Килиф.3000лв.Собств.б.с-ва - замр.</t>
  </si>
  <si>
    <t>5500 Капиталови трансфери</t>
  </si>
  <si>
    <t>5501 КТ за нефинансови предприятия</t>
  </si>
  <si>
    <t>МОДОЗС В.Търново ЕООД - основен ремонт</t>
  </si>
  <si>
    <t xml:space="preserve"> лъчев апарат за терапия</t>
  </si>
  <si>
    <t>Реконструкция (констр. укпепване) МОДОЗС  В.Търново  ЕООД</t>
  </si>
  <si>
    <t>Реконструкция отопл. МОДОЗС В.Т-во ЕООД - дв. мрежи  и в. план</t>
  </si>
  <si>
    <t>Реконструкция ОДПЗС В. Търново ЕООД - отопл. инсталация</t>
  </si>
  <si>
    <t>Реконструкция ОДПЗС В.Търново ЕООД</t>
  </si>
  <si>
    <t>Реконструкция ОДПФЗС "Д-р Трейман" ЕООД</t>
  </si>
  <si>
    <t xml:space="preserve">       ИЗГОТВИЛ  СТ. ЕКСПЕРТ : / С. ВАСИЛЕВА /</t>
  </si>
  <si>
    <t>ДИРЕКТОР ДИРЕКЦИЯ "БИИ" :</t>
  </si>
  <si>
    <t>ДИРЕКТОР ДИРЕКЦИЯ "ТСУ" :</t>
  </si>
  <si>
    <t xml:space="preserve">        /  СН. ДАНЕВА - ИВАНОВА /</t>
  </si>
  <si>
    <t xml:space="preserve">        /  инж. Н. ЯНКОВ /</t>
  </si>
  <si>
    <t>ОБЩИНА  ВЕЛИКО ТЪРНОВО  -  ИНВЕСТИЦИОННА  ПРОГРАМА  2004  ГОДИНА  -  ПРЕДЛОЖЕНИЕ  ЗА АКТУАЛИЗАЦИЯ  -  СЕСИЯ   16. 09. 2004  ГОДИНА</t>
  </si>
  <si>
    <t>с. Церова кория</t>
  </si>
  <si>
    <t>ИЗПЪЛНИТЕЛ</t>
  </si>
  <si>
    <t>доставчик</t>
  </si>
  <si>
    <t>"Комплексстрой-Уста Генчо"АД Трявна</t>
  </si>
  <si>
    <t>"ПИРС" ООД - Павликени</t>
  </si>
  <si>
    <t>ЕТ"ЕГЕ 93-Сали Шишков";"Жилстрой-96"ООД</t>
  </si>
  <si>
    <t>ЕТ "Устрем - Г. Георгиев" гр. В. Търново</t>
  </si>
  <si>
    <t>"РЕСТАВРАЦИЯ" АД</t>
  </si>
  <si>
    <t>"Жилстрой-96"ООД</t>
  </si>
  <si>
    <t>"ТРАПЕЗИЦА" АД</t>
  </si>
  <si>
    <t>"Жилстрой-96" ООД</t>
  </si>
  <si>
    <t>ЕТ"Милен - инж. Енчо Яначков"</t>
  </si>
  <si>
    <t>Б К С</t>
  </si>
  <si>
    <t>"Водно строителство" В. Търново</t>
  </si>
  <si>
    <t>"Водстрой - В. Т."  АД  В. Търново</t>
  </si>
  <si>
    <t xml:space="preserve"> "БЮК" ЕООД</t>
  </si>
  <si>
    <t>Сдружение "Пътни строежи - Царевец"</t>
  </si>
  <si>
    <t>"Глобус - ЛВ" ЕООД</t>
  </si>
  <si>
    <t>Постоянен представител на ПРООН</t>
  </si>
  <si>
    <t>Социалноинвестиционен фонд - София</t>
  </si>
  <si>
    <t>"АНКОМ" ООД В. Търново</t>
  </si>
  <si>
    <t>М Е Д Е А</t>
  </si>
  <si>
    <t>"СТИМА" ООД</t>
  </si>
  <si>
    <t>"Булплан" ООД София</t>
  </si>
  <si>
    <t>"Светлинно регул и пътни сигнализац"ЕООД</t>
  </si>
  <si>
    <t>ПРЕДСЕДАТЕЛ</t>
  </si>
  <si>
    <t>ОБЩИНСКИ СЪВЕТ</t>
  </si>
  <si>
    <t>/инж. Н. ТАЧЕВ/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</si>
</sst>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15">
    <font>
      <sz val="10"/>
      <name val="Arial"/>
      <family val="0"/>
    </font>
    <font>
      <b/>
      <sz val="14"/>
      <name val="Tahoma"/>
      <family val="2"/>
    </font>
    <font>
      <sz val="14"/>
      <name val="Tahoma"/>
      <family val="2"/>
    </font>
    <font>
      <b/>
      <i/>
      <sz val="11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i/>
      <sz val="11"/>
      <name val="Tahoma"/>
      <family val="2"/>
    </font>
    <font>
      <sz val="11"/>
      <name val="Arial"/>
      <family val="2"/>
    </font>
    <font>
      <sz val="11"/>
      <color indexed="8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Tahoma"/>
      <family val="2"/>
    </font>
    <font>
      <sz val="9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2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3" fontId="1" fillId="2" borderId="0" xfId="0" applyNumberFormat="1" applyFont="1" applyFill="1" applyAlignment="1">
      <alignment/>
    </xf>
    <xf numFmtId="3" fontId="2" fillId="2" borderId="0" xfId="0" applyNumberFormat="1" applyFont="1" applyFill="1" applyAlignment="1">
      <alignment/>
    </xf>
    <xf numFmtId="3" fontId="3" fillId="2" borderId="1" xfId="0" applyNumberFormat="1" applyFont="1" applyFill="1" applyBorder="1" applyAlignment="1">
      <alignment horizontal="center"/>
    </xf>
    <xf numFmtId="3" fontId="3" fillId="2" borderId="2" xfId="0" applyNumberFormat="1" applyFont="1" applyFill="1" applyBorder="1" applyAlignment="1">
      <alignment horizontal="center"/>
    </xf>
    <xf numFmtId="3" fontId="3" fillId="2" borderId="3" xfId="0" applyNumberFormat="1" applyFont="1" applyFill="1" applyBorder="1" applyAlignment="1">
      <alignment/>
    </xf>
    <xf numFmtId="3" fontId="4" fillId="2" borderId="3" xfId="0" applyNumberFormat="1" applyFont="1" applyFill="1" applyBorder="1" applyAlignment="1">
      <alignment/>
    </xf>
    <xf numFmtId="3" fontId="5" fillId="2" borderId="3" xfId="0" applyNumberFormat="1" applyFont="1" applyFill="1" applyBorder="1" applyAlignment="1">
      <alignment/>
    </xf>
    <xf numFmtId="3" fontId="5" fillId="2" borderId="4" xfId="0" applyNumberFormat="1" applyFont="1" applyFill="1" applyBorder="1" applyAlignment="1">
      <alignment/>
    </xf>
    <xf numFmtId="3" fontId="5" fillId="2" borderId="0" xfId="0" applyNumberFormat="1" applyFont="1" applyFill="1" applyBorder="1" applyAlignment="1">
      <alignment/>
    </xf>
    <xf numFmtId="3" fontId="5" fillId="2" borderId="0" xfId="0" applyNumberFormat="1" applyFont="1" applyFill="1" applyAlignment="1">
      <alignment/>
    </xf>
    <xf numFmtId="3" fontId="5" fillId="2" borderId="5" xfId="0" applyNumberFormat="1" applyFont="1" applyFill="1" applyBorder="1" applyAlignment="1">
      <alignment/>
    </xf>
    <xf numFmtId="3" fontId="3" fillId="2" borderId="6" xfId="0" applyNumberFormat="1" applyFont="1" applyFill="1" applyBorder="1" applyAlignment="1">
      <alignment horizontal="center"/>
    </xf>
    <xf numFmtId="3" fontId="3" fillId="2" borderId="7" xfId="0" applyNumberFormat="1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center"/>
    </xf>
    <xf numFmtId="3" fontId="3" fillId="2" borderId="9" xfId="0" applyNumberFormat="1" applyFont="1" applyFill="1" applyBorder="1" applyAlignment="1">
      <alignment horizontal="center"/>
    </xf>
    <xf numFmtId="3" fontId="3" fillId="2" borderId="10" xfId="0" applyNumberFormat="1" applyFont="1" applyFill="1" applyBorder="1" applyAlignment="1">
      <alignment horizontal="center"/>
    </xf>
    <xf numFmtId="3" fontId="6" fillId="2" borderId="7" xfId="0" applyNumberFormat="1" applyFont="1" applyFill="1" applyBorder="1" applyAlignment="1">
      <alignment/>
    </xf>
    <xf numFmtId="3" fontId="5" fillId="2" borderId="11" xfId="0" applyNumberFormat="1" applyFont="1" applyFill="1" applyBorder="1" applyAlignment="1">
      <alignment/>
    </xf>
    <xf numFmtId="3" fontId="6" fillId="2" borderId="12" xfId="0" applyNumberFormat="1" applyFont="1" applyFill="1" applyBorder="1" applyAlignment="1">
      <alignment/>
    </xf>
    <xf numFmtId="3" fontId="3" fillId="2" borderId="13" xfId="0" applyNumberFormat="1" applyFont="1" applyFill="1" applyBorder="1" applyAlignment="1">
      <alignment horizontal="center"/>
    </xf>
    <xf numFmtId="3" fontId="3" fillId="2" borderId="12" xfId="0" applyNumberFormat="1" applyFont="1" applyFill="1" applyBorder="1" applyAlignment="1">
      <alignment horizontal="center"/>
    </xf>
    <xf numFmtId="3" fontId="3" fillId="2" borderId="14" xfId="0" applyNumberFormat="1" applyFont="1" applyFill="1" applyBorder="1" applyAlignment="1">
      <alignment horizontal="center"/>
    </xf>
    <xf numFmtId="3" fontId="3" fillId="2" borderId="15" xfId="0" applyNumberFormat="1" applyFont="1" applyFill="1" applyBorder="1" applyAlignment="1">
      <alignment horizontal="center"/>
    </xf>
    <xf numFmtId="3" fontId="4" fillId="2" borderId="11" xfId="0" applyNumberFormat="1" applyFont="1" applyFill="1" applyBorder="1" applyAlignment="1">
      <alignment horizontal="center"/>
    </xf>
    <xf numFmtId="3" fontId="4" fillId="2" borderId="12" xfId="0" applyNumberFormat="1" applyFont="1" applyFill="1" applyBorder="1" applyAlignment="1">
      <alignment horizontal="center"/>
    </xf>
    <xf numFmtId="3" fontId="4" fillId="2" borderId="15" xfId="0" applyNumberFormat="1" applyFont="1" applyFill="1" applyBorder="1" applyAlignment="1">
      <alignment horizontal="center"/>
    </xf>
    <xf numFmtId="3" fontId="4" fillId="2" borderId="0" xfId="0" applyNumberFormat="1" applyFont="1" applyFill="1" applyAlignment="1">
      <alignment/>
    </xf>
    <xf numFmtId="3" fontId="4" fillId="2" borderId="11" xfId="0" applyNumberFormat="1" applyFont="1" applyFill="1" applyBorder="1" applyAlignment="1">
      <alignment horizontal="right"/>
    </xf>
    <xf numFmtId="3" fontId="4" fillId="2" borderId="12" xfId="0" applyNumberFormat="1" applyFont="1" applyFill="1" applyBorder="1" applyAlignment="1">
      <alignment horizontal="right"/>
    </xf>
    <xf numFmtId="3" fontId="4" fillId="2" borderId="15" xfId="0" applyNumberFormat="1" applyFont="1" applyFill="1" applyBorder="1" applyAlignment="1">
      <alignment horizontal="right"/>
    </xf>
    <xf numFmtId="3" fontId="4" fillId="2" borderId="16" xfId="0" applyNumberFormat="1" applyFont="1" applyFill="1" applyBorder="1" applyAlignment="1">
      <alignment horizontal="right"/>
    </xf>
    <xf numFmtId="3" fontId="4" fillId="2" borderId="17" xfId="0" applyNumberFormat="1" applyFont="1" applyFill="1" applyBorder="1" applyAlignment="1">
      <alignment horizontal="right"/>
    </xf>
    <xf numFmtId="3" fontId="4" fillId="2" borderId="18" xfId="0" applyNumberFormat="1" applyFont="1" applyFill="1" applyBorder="1" applyAlignment="1">
      <alignment horizontal="right"/>
    </xf>
    <xf numFmtId="3" fontId="4" fillId="2" borderId="19" xfId="0" applyNumberFormat="1" applyFont="1" applyFill="1" applyBorder="1" applyAlignment="1">
      <alignment horizontal="right"/>
    </xf>
    <xf numFmtId="3" fontId="4" fillId="2" borderId="20" xfId="0" applyNumberFormat="1" applyFont="1" applyFill="1" applyBorder="1" applyAlignment="1">
      <alignment horizontal="right"/>
    </xf>
    <xf numFmtId="3" fontId="4" fillId="2" borderId="21" xfId="0" applyNumberFormat="1" applyFont="1" applyFill="1" applyBorder="1" applyAlignment="1">
      <alignment horizontal="right"/>
    </xf>
    <xf numFmtId="0" fontId="4" fillId="2" borderId="19" xfId="0" applyFont="1" applyFill="1" applyBorder="1" applyAlignment="1">
      <alignment/>
    </xf>
    <xf numFmtId="3" fontId="4" fillId="2" borderId="20" xfId="0" applyNumberFormat="1" applyFont="1" applyFill="1" applyBorder="1" applyAlignment="1">
      <alignment/>
    </xf>
    <xf numFmtId="3" fontId="4" fillId="2" borderId="21" xfId="0" applyNumberFormat="1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5" fillId="2" borderId="19" xfId="0" applyFont="1" applyFill="1" applyBorder="1" applyAlignment="1">
      <alignment/>
    </xf>
    <xf numFmtId="3" fontId="5" fillId="2" borderId="20" xfId="0" applyNumberFormat="1" applyFont="1" applyFill="1" applyBorder="1" applyAlignment="1">
      <alignment horizontal="right"/>
    </xf>
    <xf numFmtId="3" fontId="5" fillId="2" borderId="20" xfId="0" applyNumberFormat="1" applyFont="1" applyFill="1" applyBorder="1" applyAlignment="1">
      <alignment/>
    </xf>
    <xf numFmtId="3" fontId="5" fillId="2" borderId="0" xfId="0" applyNumberFormat="1" applyFont="1" applyFill="1" applyBorder="1" applyAlignment="1">
      <alignment/>
    </xf>
    <xf numFmtId="3" fontId="5" fillId="2" borderId="0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/>
    </xf>
    <xf numFmtId="0" fontId="4" fillId="2" borderId="19" xfId="0" applyFont="1" applyFill="1" applyBorder="1" applyAlignment="1">
      <alignment/>
    </xf>
    <xf numFmtId="3" fontId="4" fillId="2" borderId="20" xfId="0" applyNumberFormat="1" applyFont="1" applyFill="1" applyBorder="1" applyAlignment="1">
      <alignment/>
    </xf>
    <xf numFmtId="0" fontId="4" fillId="2" borderId="0" xfId="0" applyFont="1" applyFill="1" applyBorder="1" applyAlignment="1">
      <alignment/>
    </xf>
    <xf numFmtId="3" fontId="3" fillId="2" borderId="20" xfId="0" applyNumberFormat="1" applyFont="1" applyFill="1" applyBorder="1" applyAlignment="1">
      <alignment/>
    </xf>
    <xf numFmtId="0" fontId="7" fillId="2" borderId="19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19" xfId="0" applyFont="1" applyFill="1" applyBorder="1" applyAlignment="1">
      <alignment/>
    </xf>
    <xf numFmtId="0" fontId="7" fillId="2" borderId="19" xfId="0" applyFont="1" applyFill="1" applyBorder="1" applyAlignment="1">
      <alignment/>
    </xf>
    <xf numFmtId="4" fontId="4" fillId="2" borderId="20" xfId="0" applyNumberFormat="1" applyFont="1" applyFill="1" applyBorder="1" applyAlignment="1">
      <alignment/>
    </xf>
    <xf numFmtId="3" fontId="3" fillId="2" borderId="20" xfId="0" applyNumberFormat="1" applyFont="1" applyFill="1" applyBorder="1" applyAlignment="1">
      <alignment horizontal="right"/>
    </xf>
    <xf numFmtId="4" fontId="5" fillId="2" borderId="20" xfId="0" applyNumberFormat="1" applyFont="1" applyFill="1" applyBorder="1" applyAlignment="1">
      <alignment/>
    </xf>
    <xf numFmtId="0" fontId="5" fillId="2" borderId="19" xfId="0" applyFont="1" applyFill="1" applyBorder="1" applyAlignment="1">
      <alignment horizontal="left"/>
    </xf>
    <xf numFmtId="4" fontId="3" fillId="2" borderId="20" xfId="0" applyNumberFormat="1" applyFont="1" applyFill="1" applyBorder="1" applyAlignment="1">
      <alignment/>
    </xf>
    <xf numFmtId="3" fontId="8" fillId="2" borderId="20" xfId="0" applyNumberFormat="1" applyFont="1" applyFill="1" applyBorder="1" applyAlignment="1">
      <alignment/>
    </xf>
    <xf numFmtId="0" fontId="9" fillId="2" borderId="19" xfId="0" applyFont="1" applyFill="1" applyBorder="1" applyAlignment="1">
      <alignment/>
    </xf>
    <xf numFmtId="0" fontId="5" fillId="2" borderId="19" xfId="0" applyFont="1" applyFill="1" applyBorder="1" applyAlignment="1">
      <alignment horizontal="right"/>
    </xf>
    <xf numFmtId="0" fontId="5" fillId="2" borderId="0" xfId="0" applyFont="1" applyFill="1" applyAlignment="1">
      <alignment/>
    </xf>
    <xf numFmtId="0" fontId="5" fillId="2" borderId="22" xfId="0" applyFont="1" applyFill="1" applyBorder="1" applyAlignment="1">
      <alignment/>
    </xf>
    <xf numFmtId="3" fontId="5" fillId="2" borderId="23" xfId="0" applyNumberFormat="1" applyFont="1" applyFill="1" applyBorder="1" applyAlignment="1">
      <alignment horizontal="right"/>
    </xf>
    <xf numFmtId="3" fontId="5" fillId="2" borderId="23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12" fillId="0" borderId="0" xfId="0" applyFont="1" applyAlignment="1">
      <alignment/>
    </xf>
    <xf numFmtId="0" fontId="0" fillId="2" borderId="0" xfId="0" applyFill="1" applyAlignment="1">
      <alignment/>
    </xf>
    <xf numFmtId="0" fontId="5" fillId="3" borderId="19" xfId="0" applyFont="1" applyFill="1" applyBorder="1" applyAlignment="1">
      <alignment/>
    </xf>
    <xf numFmtId="3" fontId="5" fillId="3" borderId="20" xfId="0" applyNumberFormat="1" applyFont="1" applyFill="1" applyBorder="1" applyAlignment="1">
      <alignment horizontal="right"/>
    </xf>
    <xf numFmtId="3" fontId="5" fillId="3" borderId="20" xfId="0" applyNumberFormat="1" applyFont="1" applyFill="1" applyBorder="1" applyAlignment="1">
      <alignment/>
    </xf>
    <xf numFmtId="3" fontId="4" fillId="3" borderId="20" xfId="0" applyNumberFormat="1" applyFont="1" applyFill="1" applyBorder="1" applyAlignment="1">
      <alignment/>
    </xf>
    <xf numFmtId="3" fontId="4" fillId="2" borderId="24" xfId="0" applyNumberFormat="1" applyFont="1" applyFill="1" applyBorder="1" applyAlignment="1">
      <alignment horizontal="right"/>
    </xf>
    <xf numFmtId="3" fontId="4" fillId="2" borderId="24" xfId="0" applyNumberFormat="1" applyFont="1" applyFill="1" applyBorder="1" applyAlignment="1">
      <alignment/>
    </xf>
    <xf numFmtId="3" fontId="5" fillId="2" borderId="24" xfId="0" applyNumberFormat="1" applyFont="1" applyFill="1" applyBorder="1" applyAlignment="1">
      <alignment/>
    </xf>
    <xf numFmtId="3" fontId="4" fillId="2" borderId="24" xfId="0" applyNumberFormat="1" applyFont="1" applyFill="1" applyBorder="1" applyAlignment="1">
      <alignment/>
    </xf>
    <xf numFmtId="3" fontId="5" fillId="3" borderId="24" xfId="0" applyNumberFormat="1" applyFont="1" applyFill="1" applyBorder="1" applyAlignment="1">
      <alignment/>
    </xf>
    <xf numFmtId="3" fontId="3" fillId="2" borderId="24" xfId="0" applyNumberFormat="1" applyFont="1" applyFill="1" applyBorder="1" applyAlignment="1">
      <alignment/>
    </xf>
    <xf numFmtId="4" fontId="5" fillId="2" borderId="24" xfId="0" applyNumberFormat="1" applyFont="1" applyFill="1" applyBorder="1" applyAlignment="1">
      <alignment/>
    </xf>
    <xf numFmtId="4" fontId="3" fillId="2" borderId="24" xfId="0" applyNumberFormat="1" applyFont="1" applyFill="1" applyBorder="1" applyAlignment="1">
      <alignment/>
    </xf>
    <xf numFmtId="4" fontId="4" fillId="2" borderId="24" xfId="0" applyNumberFormat="1" applyFont="1" applyFill="1" applyBorder="1" applyAlignment="1">
      <alignment/>
    </xf>
    <xf numFmtId="3" fontId="5" fillId="2" borderId="25" xfId="0" applyNumberFormat="1" applyFont="1" applyFill="1" applyBorder="1" applyAlignment="1">
      <alignment/>
    </xf>
    <xf numFmtId="3" fontId="5" fillId="2" borderId="26" xfId="0" applyNumberFormat="1" applyFont="1" applyFill="1" applyBorder="1" applyAlignment="1">
      <alignment/>
    </xf>
    <xf numFmtId="3" fontId="4" fillId="2" borderId="27" xfId="0" applyNumberFormat="1" applyFont="1" applyFill="1" applyBorder="1" applyAlignment="1">
      <alignment horizontal="center"/>
    </xf>
    <xf numFmtId="3" fontId="4" fillId="2" borderId="28" xfId="0" applyNumberFormat="1" applyFont="1" applyFill="1" applyBorder="1" applyAlignment="1">
      <alignment horizontal="center"/>
    </xf>
    <xf numFmtId="3" fontId="4" fillId="2" borderId="29" xfId="0" applyNumberFormat="1" applyFont="1" applyFill="1" applyBorder="1" applyAlignment="1">
      <alignment horizontal="center"/>
    </xf>
    <xf numFmtId="3" fontId="4" fillId="2" borderId="30" xfId="0" applyNumberFormat="1" applyFont="1" applyFill="1" applyBorder="1" applyAlignment="1">
      <alignment horizontal="right"/>
    </xf>
    <xf numFmtId="3" fontId="3" fillId="2" borderId="27" xfId="0" applyNumberFormat="1" applyFont="1" applyFill="1" applyBorder="1" applyAlignment="1">
      <alignment horizontal="center"/>
    </xf>
    <xf numFmtId="3" fontId="13" fillId="2" borderId="21" xfId="0" applyNumberFormat="1" applyFont="1" applyFill="1" applyBorder="1" applyAlignment="1">
      <alignment horizontal="left"/>
    </xf>
    <xf numFmtId="3" fontId="14" fillId="2" borderId="21" xfId="0" applyNumberFormat="1" applyFont="1" applyFill="1" applyBorder="1" applyAlignment="1">
      <alignment horizontal="left"/>
    </xf>
    <xf numFmtId="0" fontId="10" fillId="2" borderId="0" xfId="0" applyFont="1" applyFill="1" applyAlignment="1">
      <alignment/>
    </xf>
    <xf numFmtId="3" fontId="5" fillId="2" borderId="21" xfId="0" applyNumberFormat="1" applyFont="1" applyFill="1" applyBorder="1" applyAlignment="1">
      <alignment horizontal="left"/>
    </xf>
    <xf numFmtId="3" fontId="9" fillId="2" borderId="21" xfId="0" applyNumberFormat="1" applyFont="1" applyFill="1" applyBorder="1" applyAlignment="1">
      <alignment horizontal="left"/>
    </xf>
    <xf numFmtId="3" fontId="14" fillId="2" borderId="31" xfId="0" applyNumberFormat="1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856"/>
  <sheetViews>
    <sheetView tabSelected="1" zoomScale="75" zoomScaleNormal="75" workbookViewId="0" topLeftCell="A1">
      <selection activeCell="L555" sqref="L555"/>
    </sheetView>
  </sheetViews>
  <sheetFormatPr defaultColWidth="9.140625" defaultRowHeight="12.75"/>
  <cols>
    <col min="1" max="1" width="68.7109375" style="0" customWidth="1"/>
    <col min="2" max="13" width="12.7109375" style="0" customWidth="1"/>
    <col min="14" max="14" width="39.7109375" style="0" customWidth="1"/>
  </cols>
  <sheetData>
    <row r="2" spans="1:13" s="2" customFormat="1" ht="18">
      <c r="A2" s="1" t="s">
        <v>292</v>
      </c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s="2" customFormat="1" ht="18.75" thickBot="1">
      <c r="A3" s="1" t="s">
        <v>0</v>
      </c>
      <c r="D3" s="1"/>
      <c r="E3" s="1"/>
      <c r="F3" s="1"/>
      <c r="G3" s="1"/>
      <c r="H3" s="1"/>
      <c r="I3" s="1"/>
      <c r="J3" s="1"/>
      <c r="K3" s="1"/>
      <c r="L3" s="1"/>
      <c r="M3" s="1"/>
    </row>
    <row r="4" spans="1:17" s="10" customFormat="1" ht="15" thickBot="1">
      <c r="A4" s="3" t="s">
        <v>1</v>
      </c>
      <c r="B4" s="4" t="s">
        <v>2</v>
      </c>
      <c r="C4" s="4" t="s">
        <v>2</v>
      </c>
      <c r="D4" s="5" t="s">
        <v>3</v>
      </c>
      <c r="E4" s="6"/>
      <c r="F4" s="7"/>
      <c r="G4" s="7"/>
      <c r="H4" s="7"/>
      <c r="I4" s="7"/>
      <c r="J4" s="7"/>
      <c r="K4" s="7"/>
      <c r="L4" s="7"/>
      <c r="M4" s="8"/>
      <c r="N4" s="85"/>
      <c r="O4" s="40"/>
      <c r="P4" s="40"/>
      <c r="Q4" s="40"/>
    </row>
    <row r="5" spans="1:17" s="10" customFormat="1" ht="14.25" customHeight="1" thickTop="1">
      <c r="A5" s="11"/>
      <c r="B5" s="12" t="s">
        <v>4</v>
      </c>
      <c r="C5" s="12" t="s">
        <v>4</v>
      </c>
      <c r="D5" s="12" t="s">
        <v>5</v>
      </c>
      <c r="E5" s="13" t="s">
        <v>5</v>
      </c>
      <c r="F5" s="14" t="s">
        <v>6</v>
      </c>
      <c r="G5" s="14" t="s">
        <v>6</v>
      </c>
      <c r="H5" s="15" t="s">
        <v>7</v>
      </c>
      <c r="I5" s="13" t="s">
        <v>7</v>
      </c>
      <c r="J5" s="13" t="s">
        <v>8</v>
      </c>
      <c r="K5" s="13" t="s">
        <v>8</v>
      </c>
      <c r="L5" s="14" t="s">
        <v>9</v>
      </c>
      <c r="M5" s="16" t="s">
        <v>9</v>
      </c>
      <c r="N5" s="90" t="s">
        <v>294</v>
      </c>
      <c r="O5" s="40"/>
      <c r="P5" s="40"/>
      <c r="Q5" s="40"/>
    </row>
    <row r="6" spans="1:17" s="10" customFormat="1" ht="14.25">
      <c r="A6" s="11" t="s">
        <v>10</v>
      </c>
      <c r="B6" s="17"/>
      <c r="C6" s="17"/>
      <c r="D6" s="12" t="s">
        <v>11</v>
      </c>
      <c r="E6" s="13" t="s">
        <v>11</v>
      </c>
      <c r="F6" s="13" t="s">
        <v>12</v>
      </c>
      <c r="G6" s="13" t="s">
        <v>12</v>
      </c>
      <c r="H6" s="15" t="s">
        <v>13</v>
      </c>
      <c r="I6" s="13" t="s">
        <v>13</v>
      </c>
      <c r="J6" s="13" t="s">
        <v>14</v>
      </c>
      <c r="K6" s="13" t="s">
        <v>14</v>
      </c>
      <c r="L6" s="13" t="s">
        <v>13</v>
      </c>
      <c r="M6" s="16" t="s">
        <v>13</v>
      </c>
      <c r="N6" s="86"/>
      <c r="O6" s="40"/>
      <c r="P6" s="40"/>
      <c r="Q6" s="40"/>
    </row>
    <row r="7" spans="1:17" s="10" customFormat="1" ht="15" thickBot="1">
      <c r="A7" s="18"/>
      <c r="B7" s="19"/>
      <c r="C7" s="19"/>
      <c r="D7" s="20"/>
      <c r="E7" s="21"/>
      <c r="F7" s="21" t="s">
        <v>15</v>
      </c>
      <c r="G7" s="21" t="s">
        <v>15</v>
      </c>
      <c r="H7" s="22" t="s">
        <v>16</v>
      </c>
      <c r="I7" s="21" t="s">
        <v>16</v>
      </c>
      <c r="J7" s="21"/>
      <c r="K7" s="22"/>
      <c r="L7" s="21" t="s">
        <v>16</v>
      </c>
      <c r="M7" s="23" t="s">
        <v>16</v>
      </c>
      <c r="N7" s="87"/>
      <c r="O7" s="40"/>
      <c r="P7" s="40"/>
      <c r="Q7" s="40"/>
    </row>
    <row r="8" spans="1:17" s="27" customFormat="1" ht="15" thickBot="1">
      <c r="A8" s="24"/>
      <c r="B8" s="25" t="s">
        <v>17</v>
      </c>
      <c r="C8" s="25" t="s">
        <v>18</v>
      </c>
      <c r="D8" s="25" t="s">
        <v>17</v>
      </c>
      <c r="E8" s="25" t="s">
        <v>18</v>
      </c>
      <c r="F8" s="25" t="s">
        <v>17</v>
      </c>
      <c r="G8" s="25" t="s">
        <v>18</v>
      </c>
      <c r="H8" s="25" t="s">
        <v>17</v>
      </c>
      <c r="I8" s="25" t="s">
        <v>18</v>
      </c>
      <c r="J8" s="25" t="s">
        <v>17</v>
      </c>
      <c r="K8" s="25" t="s">
        <v>18</v>
      </c>
      <c r="L8" s="25" t="s">
        <v>17</v>
      </c>
      <c r="M8" s="26" t="s">
        <v>18</v>
      </c>
      <c r="N8" s="88" t="s">
        <v>295</v>
      </c>
      <c r="O8" s="40"/>
      <c r="P8" s="40"/>
      <c r="Q8" s="40"/>
    </row>
    <row r="9" spans="1:17" s="9" customFormat="1" ht="15" hidden="1" thickBot="1">
      <c r="A9" s="28"/>
      <c r="B9" s="25"/>
      <c r="C9" s="29"/>
      <c r="D9" s="25"/>
      <c r="E9" s="29"/>
      <c r="F9" s="25"/>
      <c r="G9" s="29"/>
      <c r="H9" s="25"/>
      <c r="I9" s="29"/>
      <c r="J9" s="25"/>
      <c r="K9" s="29"/>
      <c r="L9" s="25"/>
      <c r="M9" s="30"/>
      <c r="N9" s="89"/>
      <c r="O9" s="40"/>
      <c r="P9" s="40"/>
      <c r="Q9" s="40"/>
    </row>
    <row r="10" spans="1:17" s="9" customFormat="1" ht="14.25" hidden="1">
      <c r="A10" s="31"/>
      <c r="B10" s="32"/>
      <c r="C10" s="32"/>
      <c r="D10" s="32">
        <v>0</v>
      </c>
      <c r="E10" s="32">
        <v>0</v>
      </c>
      <c r="F10" s="32">
        <v>0</v>
      </c>
      <c r="G10" s="32">
        <v>0</v>
      </c>
      <c r="H10" s="32">
        <f>SUM(H12,H30,H486,H529)</f>
        <v>0</v>
      </c>
      <c r="I10" s="32">
        <f>SUM(I12,I30,I486,I529)</f>
        <v>0</v>
      </c>
      <c r="J10" s="32">
        <f>SUM(J12,J30,J486,J529)</f>
        <v>0</v>
      </c>
      <c r="K10" s="32">
        <f>SUM(K12,K30,K486,K529)</f>
        <v>0</v>
      </c>
      <c r="L10" s="32">
        <v>0</v>
      </c>
      <c r="M10" s="33"/>
      <c r="N10" s="89"/>
      <c r="O10" s="45"/>
      <c r="P10" s="46"/>
      <c r="Q10" s="46"/>
    </row>
    <row r="11" spans="1:17" s="9" customFormat="1" ht="14.25">
      <c r="A11" s="34" t="s">
        <v>19</v>
      </c>
      <c r="B11" s="35">
        <f>SUM(D11,F11,H11,J11,L11)</f>
        <v>7380238</v>
      </c>
      <c r="C11" s="35">
        <f>SUM(E11,G11,I11,K11,M11)</f>
        <v>7404114</v>
      </c>
      <c r="D11" s="35">
        <f aca="true" t="shared" si="0" ref="D11:M11">SUM(D13,D34,D487,D530)</f>
        <v>324500</v>
      </c>
      <c r="E11" s="35">
        <f t="shared" si="0"/>
        <v>324500</v>
      </c>
      <c r="F11" s="35">
        <f t="shared" si="0"/>
        <v>734240</v>
      </c>
      <c r="G11" s="35">
        <f t="shared" si="0"/>
        <v>734240</v>
      </c>
      <c r="H11" s="35">
        <f t="shared" si="0"/>
        <v>334000</v>
      </c>
      <c r="I11" s="35">
        <f t="shared" si="0"/>
        <v>396876</v>
      </c>
      <c r="J11" s="35">
        <f t="shared" si="0"/>
        <v>4222923</v>
      </c>
      <c r="K11" s="35">
        <f t="shared" si="0"/>
        <v>4222923</v>
      </c>
      <c r="L11" s="35">
        <f t="shared" si="0"/>
        <v>1764575</v>
      </c>
      <c r="M11" s="75">
        <f t="shared" si="0"/>
        <v>1725575</v>
      </c>
      <c r="N11" s="36"/>
      <c r="O11" s="46"/>
      <c r="P11" s="46"/>
      <c r="Q11" s="46"/>
    </row>
    <row r="12" spans="1:17" s="40" customFormat="1" ht="14.25" hidden="1">
      <c r="A12" s="37"/>
      <c r="B12" s="35">
        <f aca="true" t="shared" si="1" ref="B12:C48">SUM(D12,F12,H12,J12,L12)</f>
        <v>0</v>
      </c>
      <c r="C12" s="35">
        <f>SUM(E12,G12,M12,N12)</f>
        <v>0</v>
      </c>
      <c r="D12" s="38">
        <f aca="true" t="shared" si="2" ref="D12:M12">SUM(D14,D26)</f>
        <v>0</v>
      </c>
      <c r="E12" s="38">
        <f t="shared" si="2"/>
        <v>0</v>
      </c>
      <c r="F12" s="38">
        <f t="shared" si="2"/>
        <v>0</v>
      </c>
      <c r="G12" s="38">
        <f t="shared" si="2"/>
        <v>0</v>
      </c>
      <c r="H12" s="38">
        <f t="shared" si="2"/>
        <v>0</v>
      </c>
      <c r="I12" s="38">
        <f t="shared" si="2"/>
        <v>0</v>
      </c>
      <c r="J12" s="38">
        <f t="shared" si="2"/>
        <v>0</v>
      </c>
      <c r="K12" s="38">
        <f t="shared" si="2"/>
        <v>0</v>
      </c>
      <c r="L12" s="38">
        <f t="shared" si="2"/>
        <v>0</v>
      </c>
      <c r="M12" s="76">
        <f t="shared" si="2"/>
        <v>0</v>
      </c>
      <c r="N12" s="36"/>
      <c r="O12" s="46"/>
      <c r="P12" s="46"/>
      <c r="Q12" s="46"/>
    </row>
    <row r="13" spans="1:17" s="40" customFormat="1" ht="14.25">
      <c r="A13" s="37" t="s">
        <v>20</v>
      </c>
      <c r="B13" s="35">
        <f t="shared" si="1"/>
        <v>218963</v>
      </c>
      <c r="C13" s="35">
        <f t="shared" si="1"/>
        <v>217759</v>
      </c>
      <c r="D13" s="38">
        <f>SUM(D15,D17,D31)</f>
        <v>38000</v>
      </c>
      <c r="E13" s="38">
        <f>SUM(E15,E17,E31)</f>
        <v>38000</v>
      </c>
      <c r="F13" s="38">
        <f>SUM(F15,F17,F31)</f>
        <v>20000</v>
      </c>
      <c r="G13" s="38">
        <f>SUM(G15,G17,G31)</f>
        <v>20000</v>
      </c>
      <c r="H13" s="38">
        <f aca="true" t="shared" si="3" ref="H13:M13">SUM(H15,H17,H31)</f>
        <v>43000</v>
      </c>
      <c r="I13" s="38">
        <f t="shared" si="3"/>
        <v>41796</v>
      </c>
      <c r="J13" s="38">
        <f t="shared" si="3"/>
        <v>0</v>
      </c>
      <c r="K13" s="38">
        <f t="shared" si="3"/>
        <v>0</v>
      </c>
      <c r="L13" s="38">
        <f t="shared" si="3"/>
        <v>117963</v>
      </c>
      <c r="M13" s="76">
        <f t="shared" si="3"/>
        <v>117963</v>
      </c>
      <c r="N13" s="36"/>
      <c r="O13" s="46"/>
      <c r="P13" s="46"/>
      <c r="Q13" s="46"/>
    </row>
    <row r="14" spans="1:17" s="40" customFormat="1" ht="14.25" hidden="1">
      <c r="A14" s="37"/>
      <c r="B14" s="35">
        <f t="shared" si="1"/>
        <v>0</v>
      </c>
      <c r="C14" s="35">
        <v>0</v>
      </c>
      <c r="D14" s="38">
        <f>SUM(D18,D20,D22,D24)</f>
        <v>0</v>
      </c>
      <c r="E14" s="38">
        <v>0</v>
      </c>
      <c r="F14" s="38">
        <f aca="true" t="shared" si="4" ref="F14:M14">SUM(F18,F20,F22,F24)</f>
        <v>0</v>
      </c>
      <c r="G14" s="38">
        <f t="shared" si="4"/>
        <v>0</v>
      </c>
      <c r="H14" s="38">
        <f t="shared" si="4"/>
        <v>0</v>
      </c>
      <c r="I14" s="38">
        <f t="shared" si="4"/>
        <v>0</v>
      </c>
      <c r="J14" s="38">
        <f t="shared" si="4"/>
        <v>0</v>
      </c>
      <c r="K14" s="38">
        <f t="shared" si="4"/>
        <v>0</v>
      </c>
      <c r="L14" s="38">
        <f t="shared" si="4"/>
        <v>0</v>
      </c>
      <c r="M14" s="76">
        <f t="shared" si="4"/>
        <v>0</v>
      </c>
      <c r="N14" s="36"/>
      <c r="O14" s="46"/>
      <c r="P14" s="46"/>
      <c r="Q14" s="46"/>
    </row>
    <row r="15" spans="1:17" s="40" customFormat="1" ht="14.25">
      <c r="A15" s="37" t="s">
        <v>21</v>
      </c>
      <c r="B15" s="35">
        <f>SUM(D16,F16,H16,J16,L16)</f>
        <v>7000</v>
      </c>
      <c r="C15" s="35">
        <f>SUM(E16,G16,I16,K16,M16)</f>
        <v>7000</v>
      </c>
      <c r="D15" s="38">
        <f aca="true" t="shared" si="5" ref="D15:M15">SUM(D16)</f>
        <v>0</v>
      </c>
      <c r="E15" s="38">
        <f t="shared" si="5"/>
        <v>0</v>
      </c>
      <c r="F15" s="38">
        <f t="shared" si="5"/>
        <v>0</v>
      </c>
      <c r="G15" s="38">
        <f t="shared" si="5"/>
        <v>0</v>
      </c>
      <c r="H15" s="38">
        <f t="shared" si="5"/>
        <v>0</v>
      </c>
      <c r="I15" s="38">
        <f t="shared" si="5"/>
        <v>0</v>
      </c>
      <c r="J15" s="38">
        <f t="shared" si="5"/>
        <v>0</v>
      </c>
      <c r="K15" s="38">
        <f t="shared" si="5"/>
        <v>0</v>
      </c>
      <c r="L15" s="38">
        <f t="shared" si="5"/>
        <v>7000</v>
      </c>
      <c r="M15" s="76">
        <f t="shared" si="5"/>
        <v>7000</v>
      </c>
      <c r="N15" s="36"/>
      <c r="O15" s="46"/>
      <c r="P15" s="46"/>
      <c r="Q15" s="46"/>
    </row>
    <row r="16" spans="1:17" s="40" customFormat="1" ht="14.25">
      <c r="A16" s="41" t="s">
        <v>22</v>
      </c>
      <c r="B16" s="42">
        <f>SUM(D16,F16,H16,J16,L16)</f>
        <v>7000</v>
      </c>
      <c r="C16" s="42">
        <f>SUM(E16,G16,M16,N16)</f>
        <v>7000</v>
      </c>
      <c r="D16" s="43"/>
      <c r="E16" s="43">
        <v>0</v>
      </c>
      <c r="F16" s="43"/>
      <c r="G16" s="43"/>
      <c r="H16" s="43"/>
      <c r="I16" s="43"/>
      <c r="J16" s="43"/>
      <c r="K16" s="43"/>
      <c r="L16" s="43">
        <v>7000</v>
      </c>
      <c r="M16" s="77">
        <v>7000</v>
      </c>
      <c r="N16" s="36"/>
      <c r="O16" s="46"/>
      <c r="P16" s="46"/>
      <c r="Q16" s="46"/>
    </row>
    <row r="17" spans="1:17" s="40" customFormat="1" ht="14.25">
      <c r="A17" s="37" t="s">
        <v>23</v>
      </c>
      <c r="B17" s="35">
        <f t="shared" si="1"/>
        <v>183663</v>
      </c>
      <c r="C17" s="35">
        <f t="shared" si="1"/>
        <v>183663</v>
      </c>
      <c r="D17" s="38">
        <f aca="true" t="shared" si="6" ref="D17:M17">SUM(D19,D21,D23,D25)</f>
        <v>33200</v>
      </c>
      <c r="E17" s="38">
        <f t="shared" si="6"/>
        <v>33200</v>
      </c>
      <c r="F17" s="38">
        <f t="shared" si="6"/>
        <v>20000</v>
      </c>
      <c r="G17" s="38">
        <f t="shared" si="6"/>
        <v>20000</v>
      </c>
      <c r="H17" s="38">
        <f t="shared" si="6"/>
        <v>34800</v>
      </c>
      <c r="I17" s="38">
        <f t="shared" si="6"/>
        <v>34800</v>
      </c>
      <c r="J17" s="38">
        <f t="shared" si="6"/>
        <v>0</v>
      </c>
      <c r="K17" s="38">
        <f t="shared" si="6"/>
        <v>0</v>
      </c>
      <c r="L17" s="38">
        <f t="shared" si="6"/>
        <v>95663</v>
      </c>
      <c r="M17" s="76">
        <f t="shared" si="6"/>
        <v>95663</v>
      </c>
      <c r="N17" s="36"/>
      <c r="O17" s="46"/>
      <c r="P17" s="46"/>
      <c r="Q17" s="46"/>
    </row>
    <row r="18" spans="1:17" s="46" customFormat="1" ht="14.25" hidden="1">
      <c r="A18" s="41"/>
      <c r="B18" s="35">
        <f t="shared" si="1"/>
        <v>0</v>
      </c>
      <c r="C18" s="35">
        <f>SUM(E18,G18,M18,N18)</f>
        <v>0</v>
      </c>
      <c r="D18" s="43"/>
      <c r="E18" s="38">
        <f>SUM(E20,E35)</f>
        <v>0</v>
      </c>
      <c r="F18" s="43"/>
      <c r="G18" s="43"/>
      <c r="H18" s="43"/>
      <c r="I18" s="43"/>
      <c r="J18" s="43"/>
      <c r="K18" s="43"/>
      <c r="L18" s="43"/>
      <c r="M18" s="77"/>
      <c r="N18" s="36"/>
      <c r="O18" s="40"/>
      <c r="P18" s="40"/>
      <c r="Q18" s="40"/>
    </row>
    <row r="19" spans="1:17" s="46" customFormat="1" ht="14.25">
      <c r="A19" s="41" t="s">
        <v>24</v>
      </c>
      <c r="B19" s="42">
        <f t="shared" si="1"/>
        <v>33500</v>
      </c>
      <c r="C19" s="42">
        <f>SUM(E19,G19,M19,N19)</f>
        <v>33500</v>
      </c>
      <c r="D19" s="43"/>
      <c r="E19" s="43"/>
      <c r="F19" s="43"/>
      <c r="G19" s="43"/>
      <c r="H19" s="43"/>
      <c r="I19" s="43"/>
      <c r="J19" s="43"/>
      <c r="K19" s="43"/>
      <c r="L19" s="43">
        <v>33500</v>
      </c>
      <c r="M19" s="77">
        <v>33500</v>
      </c>
      <c r="N19" s="36"/>
      <c r="O19" s="40"/>
      <c r="P19" s="40"/>
      <c r="Q19" s="40"/>
    </row>
    <row r="20" spans="1:14" s="46" customFormat="1" ht="14.25" hidden="1">
      <c r="A20" s="41"/>
      <c r="B20" s="42">
        <f t="shared" si="1"/>
        <v>0</v>
      </c>
      <c r="C20" s="42">
        <f>SUM(E20,G20,M20,N20)</f>
        <v>0</v>
      </c>
      <c r="D20" s="43"/>
      <c r="E20" s="43"/>
      <c r="F20" s="43"/>
      <c r="G20" s="43"/>
      <c r="H20" s="43"/>
      <c r="I20" s="43"/>
      <c r="J20" s="43"/>
      <c r="K20" s="43"/>
      <c r="L20" s="43"/>
      <c r="M20" s="77"/>
      <c r="N20" s="36"/>
    </row>
    <row r="21" spans="1:14" s="46" customFormat="1" ht="14.25">
      <c r="A21" s="41" t="s">
        <v>25</v>
      </c>
      <c r="B21" s="42">
        <f t="shared" si="1"/>
        <v>72000</v>
      </c>
      <c r="C21" s="42">
        <f t="shared" si="1"/>
        <v>72000</v>
      </c>
      <c r="D21" s="43">
        <v>25200</v>
      </c>
      <c r="E21" s="43">
        <v>25200</v>
      </c>
      <c r="F21" s="43"/>
      <c r="G21" s="43"/>
      <c r="H21" s="43">
        <v>34800</v>
      </c>
      <c r="I21" s="43">
        <v>34800</v>
      </c>
      <c r="J21" s="43"/>
      <c r="K21" s="43"/>
      <c r="L21" s="43">
        <v>12000</v>
      </c>
      <c r="M21" s="77">
        <v>12000</v>
      </c>
      <c r="N21" s="36"/>
    </row>
    <row r="22" spans="1:17" s="46" customFormat="1" ht="14.25" hidden="1">
      <c r="A22" s="41"/>
      <c r="B22" s="42">
        <f t="shared" si="1"/>
        <v>0</v>
      </c>
      <c r="C22" s="42">
        <f>SUM(E22,G22,M22,N22)</f>
        <v>0</v>
      </c>
      <c r="D22" s="43"/>
      <c r="E22" s="43"/>
      <c r="F22" s="43"/>
      <c r="G22" s="43"/>
      <c r="H22" s="43"/>
      <c r="I22" s="43"/>
      <c r="J22" s="43"/>
      <c r="K22" s="43"/>
      <c r="L22" s="43"/>
      <c r="M22" s="77"/>
      <c r="N22" s="36"/>
      <c r="O22" s="40"/>
      <c r="P22" s="40"/>
      <c r="Q22" s="40"/>
    </row>
    <row r="23" spans="1:17" s="46" customFormat="1" ht="14.25">
      <c r="A23" s="41" t="s">
        <v>26</v>
      </c>
      <c r="B23" s="42">
        <f t="shared" si="1"/>
        <v>60163</v>
      </c>
      <c r="C23" s="42">
        <f t="shared" si="1"/>
        <v>60163</v>
      </c>
      <c r="D23" s="43"/>
      <c r="E23" s="43"/>
      <c r="F23" s="43">
        <v>10000</v>
      </c>
      <c r="G23" s="43">
        <v>10000</v>
      </c>
      <c r="H23" s="43"/>
      <c r="I23" s="43"/>
      <c r="J23" s="43"/>
      <c r="K23" s="43"/>
      <c r="L23" s="43">
        <v>50163</v>
      </c>
      <c r="M23" s="77">
        <v>50163</v>
      </c>
      <c r="N23" s="91" t="s">
        <v>296</v>
      </c>
      <c r="O23" s="40"/>
      <c r="P23" s="40"/>
      <c r="Q23" s="40"/>
    </row>
    <row r="24" spans="1:17" s="46" customFormat="1" ht="14.25" hidden="1">
      <c r="A24" s="41" t="s">
        <v>27</v>
      </c>
      <c r="B24" s="42">
        <f t="shared" si="1"/>
        <v>0</v>
      </c>
      <c r="C24" s="42">
        <f>SUM(E24,G24,M24,N24)</f>
        <v>0</v>
      </c>
      <c r="D24" s="43"/>
      <c r="E24" s="43"/>
      <c r="F24" s="43"/>
      <c r="G24" s="43"/>
      <c r="H24" s="43"/>
      <c r="I24" s="43"/>
      <c r="J24" s="43"/>
      <c r="K24" s="43"/>
      <c r="L24" s="43"/>
      <c r="M24" s="77"/>
      <c r="N24" s="36"/>
      <c r="O24" s="40"/>
      <c r="P24" s="40"/>
      <c r="Q24" s="40"/>
    </row>
    <row r="25" spans="1:17" s="46" customFormat="1" ht="14.25">
      <c r="A25" s="41" t="s">
        <v>28</v>
      </c>
      <c r="B25" s="42">
        <f t="shared" si="1"/>
        <v>18000</v>
      </c>
      <c r="C25" s="42">
        <f t="shared" si="1"/>
        <v>18000</v>
      </c>
      <c r="D25" s="43">
        <v>8000</v>
      </c>
      <c r="E25" s="43">
        <v>8000</v>
      </c>
      <c r="F25" s="43">
        <v>10000</v>
      </c>
      <c r="G25" s="43">
        <v>10000</v>
      </c>
      <c r="H25" s="43"/>
      <c r="I25" s="43"/>
      <c r="J25" s="43"/>
      <c r="K25" s="43"/>
      <c r="L25" s="43"/>
      <c r="M25" s="77"/>
      <c r="N25" s="91" t="s">
        <v>297</v>
      </c>
      <c r="O25" s="40"/>
      <c r="P25" s="40"/>
      <c r="Q25" s="40"/>
    </row>
    <row r="26" spans="1:14" s="40" customFormat="1" ht="14.25" hidden="1">
      <c r="A26" s="47" t="s">
        <v>29</v>
      </c>
      <c r="B26" s="42">
        <f t="shared" si="1"/>
        <v>0</v>
      </c>
      <c r="C26" s="42">
        <f>SUM(E26,G26,M26,N26)</f>
        <v>0</v>
      </c>
      <c r="D26" s="48">
        <f aca="true" t="shared" si="7" ref="D26:M27">SUM(D28)</f>
        <v>0</v>
      </c>
      <c r="E26" s="48">
        <f t="shared" si="7"/>
        <v>0</v>
      </c>
      <c r="F26" s="48">
        <f t="shared" si="7"/>
        <v>0</v>
      </c>
      <c r="G26" s="48">
        <f t="shared" si="7"/>
        <v>0</v>
      </c>
      <c r="H26" s="48">
        <f t="shared" si="7"/>
        <v>0</v>
      </c>
      <c r="I26" s="48">
        <f t="shared" si="7"/>
        <v>0</v>
      </c>
      <c r="J26" s="48">
        <f t="shared" si="7"/>
        <v>0</v>
      </c>
      <c r="K26" s="48">
        <f t="shared" si="7"/>
        <v>0</v>
      </c>
      <c r="L26" s="48">
        <f t="shared" si="7"/>
        <v>0</v>
      </c>
      <c r="M26" s="78">
        <f t="shared" si="7"/>
        <v>0</v>
      </c>
      <c r="N26" s="36"/>
    </row>
    <row r="27" spans="1:14" s="40" customFormat="1" ht="14.25" hidden="1">
      <c r="A27" s="47"/>
      <c r="B27" s="42">
        <f t="shared" si="1"/>
        <v>0</v>
      </c>
      <c r="C27" s="42">
        <f>SUM(E27,G27,M27,N27)</f>
        <v>0</v>
      </c>
      <c r="D27" s="48">
        <f t="shared" si="7"/>
        <v>0</v>
      </c>
      <c r="E27" s="48">
        <f t="shared" si="7"/>
        <v>0</v>
      </c>
      <c r="F27" s="48">
        <f t="shared" si="7"/>
        <v>0</v>
      </c>
      <c r="G27" s="48">
        <f t="shared" si="7"/>
        <v>0</v>
      </c>
      <c r="H27" s="48">
        <f t="shared" si="7"/>
        <v>0</v>
      </c>
      <c r="I27" s="48">
        <f t="shared" si="7"/>
        <v>0</v>
      </c>
      <c r="J27" s="48">
        <f t="shared" si="7"/>
        <v>0</v>
      </c>
      <c r="K27" s="48">
        <f t="shared" si="7"/>
        <v>0</v>
      </c>
      <c r="L27" s="48">
        <f t="shared" si="7"/>
        <v>0</v>
      </c>
      <c r="M27" s="78">
        <f t="shared" si="7"/>
        <v>0</v>
      </c>
      <c r="N27" s="36"/>
    </row>
    <row r="28" spans="1:17" s="46" customFormat="1" ht="14.25" hidden="1">
      <c r="A28" s="41" t="s">
        <v>30</v>
      </c>
      <c r="B28" s="42">
        <f t="shared" si="1"/>
        <v>0</v>
      </c>
      <c r="C28" s="42">
        <f>SUM(E28,G28,M28,N28)</f>
        <v>0</v>
      </c>
      <c r="D28" s="43">
        <v>0</v>
      </c>
      <c r="E28" s="43">
        <v>0</v>
      </c>
      <c r="F28" s="43"/>
      <c r="G28" s="43"/>
      <c r="H28" s="43"/>
      <c r="I28" s="43"/>
      <c r="J28" s="43"/>
      <c r="K28" s="43"/>
      <c r="L28" s="43"/>
      <c r="M28" s="77"/>
      <c r="N28" s="36"/>
      <c r="O28" s="40"/>
      <c r="P28" s="40"/>
      <c r="Q28" s="40"/>
    </row>
    <row r="29" spans="1:14" s="46" customFormat="1" ht="14.25" hidden="1">
      <c r="A29" s="41"/>
      <c r="B29" s="42">
        <f t="shared" si="1"/>
        <v>0</v>
      </c>
      <c r="C29" s="42">
        <f>SUM(E29,G29,M29,N29)</f>
        <v>0</v>
      </c>
      <c r="D29" s="43">
        <v>0</v>
      </c>
      <c r="E29" s="43">
        <v>0</v>
      </c>
      <c r="F29" s="43"/>
      <c r="G29" s="43"/>
      <c r="H29" s="43"/>
      <c r="I29" s="43"/>
      <c r="J29" s="43"/>
      <c r="K29" s="43"/>
      <c r="L29" s="43"/>
      <c r="M29" s="77"/>
      <c r="N29" s="36"/>
    </row>
    <row r="30" spans="1:17" s="40" customFormat="1" ht="14.25" hidden="1">
      <c r="A30" s="37"/>
      <c r="B30" s="42"/>
      <c r="C30" s="42"/>
      <c r="D30" s="38"/>
      <c r="E30" s="38"/>
      <c r="F30" s="38"/>
      <c r="G30" s="38"/>
      <c r="H30" s="38"/>
      <c r="I30" s="38"/>
      <c r="J30" s="38"/>
      <c r="K30" s="38"/>
      <c r="L30" s="38"/>
      <c r="M30" s="76"/>
      <c r="N30" s="36"/>
      <c r="O30" s="46"/>
      <c r="P30" s="46"/>
      <c r="Q30" s="46"/>
    </row>
    <row r="31" spans="1:17" s="40" customFormat="1" ht="14.25">
      <c r="A31" s="37" t="s">
        <v>31</v>
      </c>
      <c r="B31" s="35">
        <f t="shared" si="1"/>
        <v>28300</v>
      </c>
      <c r="C31" s="35">
        <f t="shared" si="1"/>
        <v>27096</v>
      </c>
      <c r="D31" s="38">
        <f aca="true" t="shared" si="8" ref="D31:J31">SUM(D32,D33)</f>
        <v>4800</v>
      </c>
      <c r="E31" s="38">
        <f t="shared" si="8"/>
        <v>4800</v>
      </c>
      <c r="F31" s="38">
        <f t="shared" si="8"/>
        <v>0</v>
      </c>
      <c r="G31" s="38">
        <f t="shared" si="8"/>
        <v>0</v>
      </c>
      <c r="H31" s="38">
        <f t="shared" si="8"/>
        <v>8200</v>
      </c>
      <c r="I31" s="38">
        <f t="shared" si="8"/>
        <v>6996</v>
      </c>
      <c r="J31" s="38">
        <f t="shared" si="8"/>
        <v>0</v>
      </c>
      <c r="K31" s="38">
        <f>SUM(K32,K33)</f>
        <v>0</v>
      </c>
      <c r="L31" s="38">
        <f>SUM(L32,L33)</f>
        <v>15300</v>
      </c>
      <c r="M31" s="76">
        <f>SUM(M32,M33)</f>
        <v>15300</v>
      </c>
      <c r="N31" s="36"/>
      <c r="O31" s="46"/>
      <c r="P31" s="46"/>
      <c r="Q31" s="46"/>
    </row>
    <row r="32" spans="1:17" s="40" customFormat="1" ht="14.25">
      <c r="A32" s="41" t="s">
        <v>32</v>
      </c>
      <c r="B32" s="42">
        <f t="shared" si="1"/>
        <v>15300</v>
      </c>
      <c r="C32" s="42">
        <f>SUM(E32,G32,M32,N32)</f>
        <v>15300</v>
      </c>
      <c r="D32" s="43"/>
      <c r="E32" s="43"/>
      <c r="F32" s="43"/>
      <c r="G32" s="43"/>
      <c r="H32" s="43"/>
      <c r="I32" s="43"/>
      <c r="J32" s="43"/>
      <c r="K32" s="43"/>
      <c r="L32" s="43">
        <v>15300</v>
      </c>
      <c r="M32" s="77">
        <v>15300</v>
      </c>
      <c r="N32" s="36"/>
      <c r="O32" s="46"/>
      <c r="P32" s="46"/>
      <c r="Q32" s="46"/>
    </row>
    <row r="33" spans="1:17" s="40" customFormat="1" ht="14.25">
      <c r="A33" s="71" t="s">
        <v>33</v>
      </c>
      <c r="B33" s="72">
        <f t="shared" si="1"/>
        <v>13000</v>
      </c>
      <c r="C33" s="72">
        <f>SUM(E33,G33,I33,K33,M33)</f>
        <v>11796</v>
      </c>
      <c r="D33" s="73">
        <v>4800</v>
      </c>
      <c r="E33" s="73">
        <v>4800</v>
      </c>
      <c r="F33" s="74"/>
      <c r="G33" s="74"/>
      <c r="H33" s="73">
        <v>8200</v>
      </c>
      <c r="I33" s="73">
        <v>6996</v>
      </c>
      <c r="J33" s="74"/>
      <c r="K33" s="74"/>
      <c r="L33" s="73"/>
      <c r="M33" s="79"/>
      <c r="N33" s="36"/>
      <c r="O33" s="46"/>
      <c r="P33" s="46"/>
      <c r="Q33" s="46"/>
    </row>
    <row r="34" spans="1:17" s="40" customFormat="1" ht="14.25">
      <c r="A34" s="37" t="s">
        <v>34</v>
      </c>
      <c r="B34" s="35">
        <f t="shared" si="1"/>
        <v>6751805</v>
      </c>
      <c r="C34" s="35">
        <f t="shared" si="1"/>
        <v>6776885</v>
      </c>
      <c r="D34" s="38">
        <f>SUM(D36+D127+D166+D178+D183+D448)</f>
        <v>211500</v>
      </c>
      <c r="E34" s="38">
        <f>SUM(E36+E127+E166+E178+E183+E448)</f>
        <v>211500</v>
      </c>
      <c r="F34" s="38">
        <f aca="true" t="shared" si="9" ref="F34:M34">SUM(F36+F127+F166+F178+F183+F448)</f>
        <v>512256</v>
      </c>
      <c r="G34" s="38">
        <f t="shared" si="9"/>
        <v>512256</v>
      </c>
      <c r="H34" s="38">
        <f t="shared" si="9"/>
        <v>244514</v>
      </c>
      <c r="I34" s="38">
        <f t="shared" si="9"/>
        <v>308594</v>
      </c>
      <c r="J34" s="38">
        <f t="shared" si="9"/>
        <v>4222923</v>
      </c>
      <c r="K34" s="38">
        <f t="shared" si="9"/>
        <v>4222923</v>
      </c>
      <c r="L34" s="38">
        <f t="shared" si="9"/>
        <v>1560612</v>
      </c>
      <c r="M34" s="76">
        <f t="shared" si="9"/>
        <v>1521612</v>
      </c>
      <c r="N34" s="36"/>
      <c r="O34" s="46"/>
      <c r="P34" s="46"/>
      <c r="Q34" s="46"/>
    </row>
    <row r="35" spans="1:17" s="40" customFormat="1" ht="14.25" hidden="1">
      <c r="A35" s="37"/>
      <c r="B35" s="35">
        <f t="shared" si="1"/>
        <v>0</v>
      </c>
      <c r="C35" s="35">
        <f>SUM(E35,G35,M35,N35)</f>
        <v>0</v>
      </c>
      <c r="D35" s="38">
        <f>D37+D39+D43+D53+D55+D92</f>
        <v>0</v>
      </c>
      <c r="E35" s="38">
        <f>E37+E39+E43+E53+E55+E92</f>
        <v>0</v>
      </c>
      <c r="F35" s="38"/>
      <c r="G35" s="38"/>
      <c r="H35" s="38">
        <f aca="true" t="shared" si="10" ref="H35:M35">H37+H39+H41+H43+H53+H55+H92</f>
        <v>0</v>
      </c>
      <c r="I35" s="38">
        <f t="shared" si="10"/>
        <v>0</v>
      </c>
      <c r="J35" s="38">
        <f t="shared" si="10"/>
        <v>0</v>
      </c>
      <c r="K35" s="38">
        <f t="shared" si="10"/>
        <v>0</v>
      </c>
      <c r="L35" s="38">
        <f t="shared" si="10"/>
        <v>0</v>
      </c>
      <c r="M35" s="76">
        <f t="shared" si="10"/>
        <v>0</v>
      </c>
      <c r="N35" s="36"/>
      <c r="O35" s="49"/>
      <c r="P35" s="49"/>
      <c r="Q35" s="49"/>
    </row>
    <row r="36" spans="1:17" s="40" customFormat="1" ht="14.25">
      <c r="A36" s="37" t="s">
        <v>35</v>
      </c>
      <c r="B36" s="35">
        <f t="shared" si="1"/>
        <v>166044</v>
      </c>
      <c r="C36" s="35">
        <f t="shared" si="1"/>
        <v>166044</v>
      </c>
      <c r="D36" s="38">
        <f aca="true" t="shared" si="11" ref="D36:M36">D38+D44+D46+D56</f>
        <v>27654</v>
      </c>
      <c r="E36" s="39">
        <f t="shared" si="11"/>
        <v>27654</v>
      </c>
      <c r="F36" s="39">
        <f t="shared" si="11"/>
        <v>18250</v>
      </c>
      <c r="G36" s="39">
        <f t="shared" si="11"/>
        <v>18250</v>
      </c>
      <c r="H36" s="38">
        <f t="shared" si="11"/>
        <v>80000</v>
      </c>
      <c r="I36" s="39">
        <f t="shared" si="11"/>
        <v>80000</v>
      </c>
      <c r="J36" s="38">
        <f t="shared" si="11"/>
        <v>0</v>
      </c>
      <c r="K36" s="39">
        <f t="shared" si="11"/>
        <v>0</v>
      </c>
      <c r="L36" s="38">
        <f t="shared" si="11"/>
        <v>40140</v>
      </c>
      <c r="M36" s="76">
        <f t="shared" si="11"/>
        <v>40140</v>
      </c>
      <c r="N36" s="36"/>
      <c r="O36" s="49"/>
      <c r="P36" s="49"/>
      <c r="Q36" s="49"/>
    </row>
    <row r="37" spans="1:17" s="46" customFormat="1" ht="14.25" hidden="1">
      <c r="A37" s="41"/>
      <c r="B37" s="35">
        <f t="shared" si="1"/>
        <v>0</v>
      </c>
      <c r="C37" s="42">
        <f>SUM(E37,G37,M37,N37)</f>
        <v>0</v>
      </c>
      <c r="D37" s="43"/>
      <c r="E37" s="43"/>
      <c r="F37" s="43"/>
      <c r="G37" s="43"/>
      <c r="H37" s="43"/>
      <c r="I37" s="43"/>
      <c r="J37" s="43"/>
      <c r="K37" s="43"/>
      <c r="L37" s="43"/>
      <c r="M37" s="77"/>
      <c r="N37" s="36"/>
      <c r="O37" s="49"/>
      <c r="P37" s="49"/>
      <c r="Q37" s="49"/>
    </row>
    <row r="38" spans="1:17" s="46" customFormat="1" ht="14.25">
      <c r="A38" s="41" t="s">
        <v>36</v>
      </c>
      <c r="B38" s="42">
        <f t="shared" si="1"/>
        <v>20000</v>
      </c>
      <c r="C38" s="42">
        <f t="shared" si="1"/>
        <v>20000</v>
      </c>
      <c r="D38" s="43">
        <v>15000</v>
      </c>
      <c r="E38" s="43">
        <v>15000</v>
      </c>
      <c r="F38" s="43"/>
      <c r="G38" s="43"/>
      <c r="H38" s="43">
        <v>5000</v>
      </c>
      <c r="I38" s="43">
        <v>5000</v>
      </c>
      <c r="J38" s="43"/>
      <c r="K38" s="43"/>
      <c r="L38" s="43"/>
      <c r="M38" s="77"/>
      <c r="N38" s="36"/>
      <c r="O38" s="49"/>
      <c r="P38" s="49"/>
      <c r="Q38" s="49"/>
    </row>
    <row r="39" spans="1:14" s="46" customFormat="1" ht="14.25" hidden="1">
      <c r="A39" s="41"/>
      <c r="B39" s="42">
        <f t="shared" si="1"/>
        <v>0</v>
      </c>
      <c r="C39" s="42">
        <f>SUM(E39,G39,M39,N39)</f>
        <v>0</v>
      </c>
      <c r="D39" s="43"/>
      <c r="E39" s="43"/>
      <c r="F39" s="43"/>
      <c r="G39" s="43"/>
      <c r="H39" s="43"/>
      <c r="I39" s="43"/>
      <c r="J39" s="43"/>
      <c r="K39" s="43"/>
      <c r="L39" s="43"/>
      <c r="M39" s="77"/>
      <c r="N39" s="36"/>
    </row>
    <row r="40" spans="1:14" s="46" customFormat="1" ht="14.25" hidden="1">
      <c r="A40" s="41"/>
      <c r="B40" s="42">
        <f t="shared" si="1"/>
        <v>0</v>
      </c>
      <c r="C40" s="42">
        <f>SUM(E40,G40,M40,N40)</f>
        <v>0</v>
      </c>
      <c r="D40" s="43"/>
      <c r="E40" s="43"/>
      <c r="F40" s="43"/>
      <c r="G40" s="43"/>
      <c r="H40" s="43"/>
      <c r="I40" s="43"/>
      <c r="J40" s="43"/>
      <c r="K40" s="43"/>
      <c r="L40" s="43"/>
      <c r="M40" s="77"/>
      <c r="N40" s="36"/>
    </row>
    <row r="41" spans="1:14" s="46" customFormat="1" ht="14.25" hidden="1">
      <c r="A41" s="41"/>
      <c r="B41" s="42">
        <f t="shared" si="1"/>
        <v>0</v>
      </c>
      <c r="C41" s="42">
        <f>SUM(E41,G41,M41,N41)</f>
        <v>0</v>
      </c>
      <c r="D41" s="43">
        <v>0</v>
      </c>
      <c r="E41" s="43">
        <v>0</v>
      </c>
      <c r="F41" s="43"/>
      <c r="G41" s="43"/>
      <c r="H41" s="43"/>
      <c r="I41" s="43"/>
      <c r="J41" s="43"/>
      <c r="K41" s="43"/>
      <c r="L41" s="43"/>
      <c r="M41" s="77"/>
      <c r="N41" s="36"/>
    </row>
    <row r="42" spans="1:14" s="46" customFormat="1" ht="14.25" hidden="1">
      <c r="A42" s="41"/>
      <c r="B42" s="42">
        <f t="shared" si="1"/>
        <v>0</v>
      </c>
      <c r="C42" s="42">
        <f>SUM(E42,G42,M42,N42)</f>
        <v>0</v>
      </c>
      <c r="D42" s="43"/>
      <c r="E42" s="43"/>
      <c r="F42" s="43"/>
      <c r="G42" s="43"/>
      <c r="H42" s="43"/>
      <c r="I42" s="43"/>
      <c r="J42" s="43"/>
      <c r="K42" s="43"/>
      <c r="L42" s="43"/>
      <c r="M42" s="77"/>
      <c r="N42" s="36"/>
    </row>
    <row r="43" spans="1:17" s="49" customFormat="1" ht="14.25" hidden="1">
      <c r="A43" s="37"/>
      <c r="B43" s="42">
        <f t="shared" si="1"/>
        <v>0</v>
      </c>
      <c r="C43" s="42">
        <f>SUM(E43,G43,M43,N43)</f>
        <v>0</v>
      </c>
      <c r="D43" s="38">
        <f>SUM(D47,D49,D51)</f>
        <v>0</v>
      </c>
      <c r="E43" s="38">
        <f>SUM(E47,E49,E51)</f>
        <v>0</v>
      </c>
      <c r="F43" s="38">
        <f>SUM(F47,F49,F51)</f>
        <v>0</v>
      </c>
      <c r="G43" s="38">
        <f>SUM(G47,G49,G51)</f>
        <v>0</v>
      </c>
      <c r="H43" s="38">
        <f>SUM(H47,H49,H51,)</f>
        <v>0</v>
      </c>
      <c r="I43" s="38">
        <f>SUM(I47,I49,I51,)</f>
        <v>0</v>
      </c>
      <c r="J43" s="38">
        <f>SUM(J47,J49,J51,)</f>
        <v>0</v>
      </c>
      <c r="K43" s="38">
        <f>SUM(K47,K49,K51,)</f>
        <v>0</v>
      </c>
      <c r="L43" s="38">
        <f>SUM(L47,L49,L51)</f>
        <v>0</v>
      </c>
      <c r="M43" s="76">
        <f>SUM(M47,M49,M51)</f>
        <v>0</v>
      </c>
      <c r="N43" s="36"/>
      <c r="O43" s="46"/>
      <c r="P43" s="46"/>
      <c r="Q43" s="46"/>
    </row>
    <row r="44" spans="1:17" s="49" customFormat="1" ht="14.25">
      <c r="A44" s="37" t="s">
        <v>37</v>
      </c>
      <c r="B44" s="35">
        <f>SUM(D44,F44,H44,J44,L44)</f>
        <v>50000</v>
      </c>
      <c r="C44" s="35">
        <f>SUM(E44,G44,I44,K44,M44)</f>
        <v>50000</v>
      </c>
      <c r="D44" s="38">
        <f aca="true" t="shared" si="12" ref="D44:M44">SUM(D45)</f>
        <v>0</v>
      </c>
      <c r="E44" s="39">
        <f t="shared" si="12"/>
        <v>0</v>
      </c>
      <c r="F44" s="38">
        <f t="shared" si="12"/>
        <v>0</v>
      </c>
      <c r="G44" s="39">
        <f t="shared" si="12"/>
        <v>0</v>
      </c>
      <c r="H44" s="38">
        <f t="shared" si="12"/>
        <v>20000</v>
      </c>
      <c r="I44" s="39">
        <f t="shared" si="12"/>
        <v>20000</v>
      </c>
      <c r="J44" s="38">
        <f t="shared" si="12"/>
        <v>0</v>
      </c>
      <c r="K44" s="39">
        <f t="shared" si="12"/>
        <v>0</v>
      </c>
      <c r="L44" s="38">
        <f t="shared" si="12"/>
        <v>30000</v>
      </c>
      <c r="M44" s="76">
        <f t="shared" si="12"/>
        <v>30000</v>
      </c>
      <c r="N44" s="36"/>
      <c r="O44" s="46"/>
      <c r="P44" s="46"/>
      <c r="Q44" s="46"/>
    </row>
    <row r="45" spans="1:17" s="49" customFormat="1" ht="14.25">
      <c r="A45" s="41" t="s">
        <v>38</v>
      </c>
      <c r="B45" s="42">
        <f>SUM(D45,F45,H45,J45,L45)</f>
        <v>50000</v>
      </c>
      <c r="C45" s="42">
        <f>SUM(E45,G45,I45,K45,M45)</f>
        <v>50000</v>
      </c>
      <c r="D45" s="43"/>
      <c r="E45" s="43"/>
      <c r="F45" s="43"/>
      <c r="G45" s="43"/>
      <c r="H45" s="43">
        <v>20000</v>
      </c>
      <c r="I45" s="43">
        <v>20000</v>
      </c>
      <c r="J45" s="43"/>
      <c r="K45" s="43"/>
      <c r="L45" s="43">
        <v>30000</v>
      </c>
      <c r="M45" s="77">
        <v>30000</v>
      </c>
      <c r="N45" s="36"/>
      <c r="O45" s="46"/>
      <c r="P45" s="46"/>
      <c r="Q45" s="46"/>
    </row>
    <row r="46" spans="1:17" s="49" customFormat="1" ht="14.25">
      <c r="A46" s="37" t="s">
        <v>39</v>
      </c>
      <c r="B46" s="35">
        <f t="shared" si="1"/>
        <v>12654</v>
      </c>
      <c r="C46" s="35">
        <f t="shared" si="1"/>
        <v>12654</v>
      </c>
      <c r="D46" s="38">
        <f aca="true" t="shared" si="13" ref="D46:M46">SUM(D54)</f>
        <v>12654</v>
      </c>
      <c r="E46" s="38">
        <f t="shared" si="13"/>
        <v>12654</v>
      </c>
      <c r="F46" s="38">
        <f t="shared" si="13"/>
        <v>0</v>
      </c>
      <c r="G46" s="38">
        <f t="shared" si="13"/>
        <v>0</v>
      </c>
      <c r="H46" s="38">
        <f t="shared" si="13"/>
        <v>0</v>
      </c>
      <c r="I46" s="38">
        <f>SUM(I54)</f>
        <v>0</v>
      </c>
      <c r="J46" s="38">
        <f>SUM(J54)</f>
        <v>0</v>
      </c>
      <c r="K46" s="38">
        <f>SUM(K54)</f>
        <v>0</v>
      </c>
      <c r="L46" s="38">
        <f t="shared" si="13"/>
        <v>0</v>
      </c>
      <c r="M46" s="76">
        <f t="shared" si="13"/>
        <v>0</v>
      </c>
      <c r="N46" s="36"/>
      <c r="O46" s="46"/>
      <c r="P46" s="46"/>
      <c r="Q46" s="46"/>
    </row>
    <row r="47" spans="1:17" s="46" customFormat="1" ht="14.25" hidden="1">
      <c r="A47" s="41"/>
      <c r="B47" s="42">
        <f t="shared" si="1"/>
        <v>0</v>
      </c>
      <c r="C47" s="42">
        <f aca="true" t="shared" si="14" ref="C47:C55">SUM(E47,G47,M47,N47)</f>
        <v>0</v>
      </c>
      <c r="D47" s="43"/>
      <c r="E47" s="43"/>
      <c r="F47" s="43"/>
      <c r="G47" s="43"/>
      <c r="H47" s="43"/>
      <c r="I47" s="43"/>
      <c r="J47" s="43"/>
      <c r="K47" s="43"/>
      <c r="L47" s="43"/>
      <c r="M47" s="77"/>
      <c r="N47" s="36"/>
      <c r="O47" s="49"/>
      <c r="P47" s="49"/>
      <c r="Q47" s="49"/>
    </row>
    <row r="48" spans="1:17" s="46" customFormat="1" ht="14.25" hidden="1">
      <c r="A48" s="41" t="s">
        <v>40</v>
      </c>
      <c r="B48" s="42">
        <f t="shared" si="1"/>
        <v>0</v>
      </c>
      <c r="C48" s="42">
        <f t="shared" si="14"/>
        <v>0</v>
      </c>
      <c r="D48" s="43"/>
      <c r="E48" s="43"/>
      <c r="F48" s="43"/>
      <c r="G48" s="43"/>
      <c r="H48" s="43"/>
      <c r="I48" s="43"/>
      <c r="J48" s="43"/>
      <c r="K48" s="43"/>
      <c r="L48" s="43"/>
      <c r="M48" s="77"/>
      <c r="N48" s="36"/>
      <c r="O48" s="49"/>
      <c r="P48" s="49"/>
      <c r="Q48" s="49"/>
    </row>
    <row r="49" spans="1:14" s="46" customFormat="1" ht="14.25" hidden="1">
      <c r="A49" s="41"/>
      <c r="B49" s="42">
        <f aca="true" t="shared" si="15" ref="B49:C80">SUM(D49,F49,H49,J49,L49)</f>
        <v>0</v>
      </c>
      <c r="C49" s="42">
        <f t="shared" si="14"/>
        <v>0</v>
      </c>
      <c r="D49" s="43"/>
      <c r="E49" s="43"/>
      <c r="F49" s="43"/>
      <c r="G49" s="43"/>
      <c r="H49" s="43"/>
      <c r="I49" s="43"/>
      <c r="J49" s="43"/>
      <c r="K49" s="43"/>
      <c r="L49" s="43"/>
      <c r="M49" s="77"/>
      <c r="N49" s="36"/>
    </row>
    <row r="50" spans="1:14" s="46" customFormat="1" ht="14.25" hidden="1">
      <c r="A50" s="41" t="s">
        <v>41</v>
      </c>
      <c r="B50" s="42">
        <f t="shared" si="15"/>
        <v>0</v>
      </c>
      <c r="C50" s="42">
        <f t="shared" si="14"/>
        <v>0</v>
      </c>
      <c r="D50" s="43"/>
      <c r="E50" s="43"/>
      <c r="F50" s="43"/>
      <c r="G50" s="43"/>
      <c r="H50" s="43"/>
      <c r="I50" s="43"/>
      <c r="J50" s="43"/>
      <c r="K50" s="43"/>
      <c r="L50" s="43"/>
      <c r="M50" s="77"/>
      <c r="N50" s="36"/>
    </row>
    <row r="51" spans="1:14" s="46" customFormat="1" ht="14.25" hidden="1">
      <c r="A51" s="41"/>
      <c r="B51" s="42">
        <f t="shared" si="15"/>
        <v>0</v>
      </c>
      <c r="C51" s="42">
        <f t="shared" si="14"/>
        <v>0</v>
      </c>
      <c r="D51" s="43"/>
      <c r="E51" s="43"/>
      <c r="F51" s="43"/>
      <c r="G51" s="43"/>
      <c r="H51" s="43"/>
      <c r="I51" s="43"/>
      <c r="J51" s="43"/>
      <c r="K51" s="43"/>
      <c r="L51" s="43"/>
      <c r="M51" s="77"/>
      <c r="N51" s="36"/>
    </row>
    <row r="52" spans="1:14" s="46" customFormat="1" ht="14.25" hidden="1">
      <c r="A52" s="41" t="s">
        <v>42</v>
      </c>
      <c r="B52" s="42">
        <f t="shared" si="15"/>
        <v>0</v>
      </c>
      <c r="C52" s="42">
        <f t="shared" si="14"/>
        <v>0</v>
      </c>
      <c r="D52" s="43"/>
      <c r="E52" s="43"/>
      <c r="F52" s="43"/>
      <c r="G52" s="43"/>
      <c r="H52" s="43"/>
      <c r="I52" s="43"/>
      <c r="J52" s="43"/>
      <c r="K52" s="43"/>
      <c r="L52" s="43"/>
      <c r="M52" s="77"/>
      <c r="N52" s="36"/>
    </row>
    <row r="53" spans="1:14" s="46" customFormat="1" ht="14.25" hidden="1">
      <c r="A53" s="41"/>
      <c r="B53" s="42">
        <f t="shared" si="15"/>
        <v>0</v>
      </c>
      <c r="C53" s="42">
        <f t="shared" si="14"/>
        <v>0</v>
      </c>
      <c r="D53" s="43"/>
      <c r="E53" s="43"/>
      <c r="F53" s="43"/>
      <c r="G53" s="43"/>
      <c r="H53" s="43"/>
      <c r="I53" s="43"/>
      <c r="J53" s="43"/>
      <c r="K53" s="43"/>
      <c r="L53" s="43"/>
      <c r="M53" s="77"/>
      <c r="N53" s="36"/>
    </row>
    <row r="54" spans="1:14" s="46" customFormat="1" ht="14.25">
      <c r="A54" s="41" t="s">
        <v>43</v>
      </c>
      <c r="B54" s="42">
        <f t="shared" si="15"/>
        <v>12654</v>
      </c>
      <c r="C54" s="42">
        <f t="shared" si="14"/>
        <v>12654</v>
      </c>
      <c r="D54" s="43">
        <v>12654</v>
      </c>
      <c r="E54" s="43">
        <v>12654</v>
      </c>
      <c r="F54" s="43"/>
      <c r="G54" s="43"/>
      <c r="H54" s="43"/>
      <c r="I54" s="43"/>
      <c r="J54" s="43"/>
      <c r="K54" s="43"/>
      <c r="L54" s="43"/>
      <c r="M54" s="77"/>
      <c r="N54" s="36"/>
    </row>
    <row r="55" spans="1:17" s="49" customFormat="1" ht="14.25" hidden="1">
      <c r="A55" s="37"/>
      <c r="B55" s="42">
        <f t="shared" si="15"/>
        <v>0</v>
      </c>
      <c r="C55" s="42">
        <f t="shared" si="14"/>
        <v>0</v>
      </c>
      <c r="D55" s="38">
        <f>D57+D64+D66+D68+D70+D72+D74+D76+D78+D80+D82+D84+D86+D88+D90</f>
        <v>0</v>
      </c>
      <c r="E55" s="38">
        <f>E57+E64+E66+E68+E70+E72+E74+E76+E78+E80+E82+E84+E86+E88+E90</f>
        <v>0</v>
      </c>
      <c r="F55" s="38"/>
      <c r="G55" s="38"/>
      <c r="H55" s="38">
        <f aca="true" t="shared" si="16" ref="H55:M55">H57+H59+H61+H64+H66+H68+H70+H72+H74+H76+H78+H80+H82+H84+H86+H88+H90</f>
        <v>0</v>
      </c>
      <c r="I55" s="38">
        <f t="shared" si="16"/>
        <v>0</v>
      </c>
      <c r="J55" s="38">
        <f t="shared" si="16"/>
        <v>0</v>
      </c>
      <c r="K55" s="38">
        <f t="shared" si="16"/>
        <v>0</v>
      </c>
      <c r="L55" s="38">
        <f t="shared" si="16"/>
        <v>0</v>
      </c>
      <c r="M55" s="76">
        <f t="shared" si="16"/>
        <v>0</v>
      </c>
      <c r="N55" s="36"/>
      <c r="O55" s="46"/>
      <c r="P55" s="46"/>
      <c r="Q55" s="46"/>
    </row>
    <row r="56" spans="1:17" s="49" customFormat="1" ht="14.25">
      <c r="A56" s="37" t="s">
        <v>44</v>
      </c>
      <c r="B56" s="35">
        <f t="shared" si="15"/>
        <v>83390</v>
      </c>
      <c r="C56" s="35">
        <f t="shared" si="15"/>
        <v>83390</v>
      </c>
      <c r="D56" s="38">
        <f>D58+D115+D116+D117</f>
        <v>0</v>
      </c>
      <c r="E56" s="38">
        <f>E58+E115+E116+E117</f>
        <v>0</v>
      </c>
      <c r="F56" s="38">
        <f>F58+F115+F116+F117</f>
        <v>18250</v>
      </c>
      <c r="G56" s="38">
        <f>G58+G115+G116+G117</f>
        <v>18250</v>
      </c>
      <c r="H56" s="38">
        <f aca="true" t="shared" si="17" ref="H56:M56">H58+H115+H116+H117</f>
        <v>55000</v>
      </c>
      <c r="I56" s="38">
        <f t="shared" si="17"/>
        <v>55000</v>
      </c>
      <c r="J56" s="38">
        <f t="shared" si="17"/>
        <v>0</v>
      </c>
      <c r="K56" s="38">
        <f t="shared" si="17"/>
        <v>0</v>
      </c>
      <c r="L56" s="38">
        <f t="shared" si="17"/>
        <v>10140</v>
      </c>
      <c r="M56" s="76">
        <f t="shared" si="17"/>
        <v>10140</v>
      </c>
      <c r="N56" s="36"/>
      <c r="O56" s="46"/>
      <c r="P56" s="46"/>
      <c r="Q56" s="46"/>
    </row>
    <row r="57" spans="1:14" s="46" customFormat="1" ht="14.25" hidden="1">
      <c r="A57" s="41"/>
      <c r="B57" s="42">
        <f t="shared" si="15"/>
        <v>0</v>
      </c>
      <c r="C57" s="42">
        <f>SUM(E57,G57,M57,N57)</f>
        <v>0</v>
      </c>
      <c r="D57" s="43"/>
      <c r="E57" s="43"/>
      <c r="F57" s="43"/>
      <c r="G57" s="43"/>
      <c r="H57" s="43"/>
      <c r="I57" s="43"/>
      <c r="J57" s="43"/>
      <c r="K57" s="43"/>
      <c r="L57" s="43"/>
      <c r="M57" s="77"/>
      <c r="N57" s="36"/>
    </row>
    <row r="58" spans="1:14" s="46" customFormat="1" ht="14.25">
      <c r="A58" s="41" t="s">
        <v>45</v>
      </c>
      <c r="B58" s="42">
        <f t="shared" si="15"/>
        <v>65140</v>
      </c>
      <c r="C58" s="42">
        <f t="shared" si="15"/>
        <v>65140</v>
      </c>
      <c r="D58" s="43"/>
      <c r="E58" s="43"/>
      <c r="F58" s="43"/>
      <c r="G58" s="43"/>
      <c r="H58" s="43">
        <v>55000</v>
      </c>
      <c r="I58" s="43">
        <v>55000</v>
      </c>
      <c r="J58" s="43"/>
      <c r="K58" s="43"/>
      <c r="L58" s="43">
        <v>10140</v>
      </c>
      <c r="M58" s="77">
        <v>10140</v>
      </c>
      <c r="N58" s="92" t="s">
        <v>298</v>
      </c>
    </row>
    <row r="59" spans="1:14" s="46" customFormat="1" ht="14.25" hidden="1">
      <c r="A59" s="41"/>
      <c r="B59" s="42">
        <f t="shared" si="15"/>
        <v>0</v>
      </c>
      <c r="C59" s="42">
        <f t="shared" si="15"/>
        <v>0</v>
      </c>
      <c r="D59" s="43"/>
      <c r="E59" s="43"/>
      <c r="F59" s="43"/>
      <c r="G59" s="43"/>
      <c r="H59" s="43"/>
      <c r="I59" s="43"/>
      <c r="J59" s="43"/>
      <c r="K59" s="43"/>
      <c r="L59" s="43"/>
      <c r="M59" s="77"/>
      <c r="N59" s="36"/>
    </row>
    <row r="60" spans="1:14" s="46" customFormat="1" ht="14.25" hidden="1">
      <c r="A60" s="41"/>
      <c r="B60" s="42">
        <f t="shared" si="15"/>
        <v>0</v>
      </c>
      <c r="C60" s="42">
        <f t="shared" si="15"/>
        <v>0</v>
      </c>
      <c r="D60" s="43"/>
      <c r="E60" s="43"/>
      <c r="F60" s="43">
        <v>0</v>
      </c>
      <c r="G60" s="43">
        <v>0</v>
      </c>
      <c r="H60" s="43"/>
      <c r="I60" s="43"/>
      <c r="J60" s="43"/>
      <c r="K60" s="43"/>
      <c r="L60" s="43">
        <v>0</v>
      </c>
      <c r="M60" s="77"/>
      <c r="N60" s="36"/>
    </row>
    <row r="61" spans="1:14" s="46" customFormat="1" ht="14.25" hidden="1">
      <c r="A61" s="41"/>
      <c r="B61" s="42">
        <f t="shared" si="15"/>
        <v>0</v>
      </c>
      <c r="C61" s="42">
        <f t="shared" si="15"/>
        <v>0</v>
      </c>
      <c r="D61" s="43"/>
      <c r="E61" s="43"/>
      <c r="F61" s="43"/>
      <c r="G61" s="43"/>
      <c r="H61" s="43"/>
      <c r="I61" s="43"/>
      <c r="J61" s="43"/>
      <c r="K61" s="43"/>
      <c r="L61" s="43"/>
      <c r="M61" s="77"/>
      <c r="N61" s="36"/>
    </row>
    <row r="62" spans="1:14" s="46" customFormat="1" ht="14.25" hidden="1">
      <c r="A62" s="41"/>
      <c r="B62" s="42">
        <f t="shared" si="15"/>
        <v>0</v>
      </c>
      <c r="C62" s="42">
        <f t="shared" si="15"/>
        <v>0</v>
      </c>
      <c r="D62" s="43"/>
      <c r="E62" s="43"/>
      <c r="F62" s="43">
        <v>0</v>
      </c>
      <c r="G62" s="43">
        <v>0</v>
      </c>
      <c r="H62" s="43"/>
      <c r="I62" s="43"/>
      <c r="J62" s="43"/>
      <c r="K62" s="43"/>
      <c r="L62" s="43"/>
      <c r="M62" s="77"/>
      <c r="N62" s="36"/>
    </row>
    <row r="63" spans="1:14" s="46" customFormat="1" ht="14.25" hidden="1">
      <c r="A63" s="41"/>
      <c r="B63" s="42">
        <f t="shared" si="15"/>
        <v>0</v>
      </c>
      <c r="C63" s="42">
        <f t="shared" si="15"/>
        <v>0</v>
      </c>
      <c r="D63" s="43"/>
      <c r="E63" s="43"/>
      <c r="F63" s="43"/>
      <c r="G63" s="43"/>
      <c r="H63" s="43">
        <v>0</v>
      </c>
      <c r="I63" s="43">
        <v>0</v>
      </c>
      <c r="J63" s="43"/>
      <c r="K63" s="43"/>
      <c r="L63" s="43"/>
      <c r="M63" s="77"/>
      <c r="N63" s="36"/>
    </row>
    <row r="64" spans="1:14" s="46" customFormat="1" ht="14.25" hidden="1">
      <c r="A64" s="37" t="s">
        <v>46</v>
      </c>
      <c r="B64" s="42">
        <f t="shared" si="15"/>
        <v>0</v>
      </c>
      <c r="C64" s="42">
        <f t="shared" si="15"/>
        <v>0</v>
      </c>
      <c r="D64" s="50">
        <f aca="true" t="shared" si="18" ref="D64:M64">SUM(D65:D97)</f>
        <v>0</v>
      </c>
      <c r="E64" s="50">
        <f t="shared" si="18"/>
        <v>0</v>
      </c>
      <c r="F64" s="50">
        <f t="shared" si="18"/>
        <v>0</v>
      </c>
      <c r="G64" s="50">
        <f t="shared" si="18"/>
        <v>0</v>
      </c>
      <c r="H64" s="50">
        <f t="shared" si="18"/>
        <v>0</v>
      </c>
      <c r="I64" s="50">
        <f>SUM(I65:I97)</f>
        <v>0</v>
      </c>
      <c r="J64" s="50">
        <f>SUM(J65:J97)</f>
        <v>0</v>
      </c>
      <c r="K64" s="50">
        <f>SUM(K65:K97)</f>
        <v>0</v>
      </c>
      <c r="L64" s="50">
        <f t="shared" si="18"/>
        <v>0</v>
      </c>
      <c r="M64" s="80">
        <f t="shared" si="18"/>
        <v>0</v>
      </c>
      <c r="N64" s="36"/>
    </row>
    <row r="65" spans="1:14" s="46" customFormat="1" ht="14.25" hidden="1">
      <c r="A65" s="41" t="s">
        <v>47</v>
      </c>
      <c r="B65" s="42">
        <f t="shared" si="15"/>
        <v>0</v>
      </c>
      <c r="C65" s="42">
        <f t="shared" si="15"/>
        <v>0</v>
      </c>
      <c r="D65" s="43"/>
      <c r="E65" s="43"/>
      <c r="F65" s="43">
        <v>0</v>
      </c>
      <c r="G65" s="43">
        <v>0</v>
      </c>
      <c r="H65" s="43"/>
      <c r="I65" s="43"/>
      <c r="J65" s="43"/>
      <c r="K65" s="43"/>
      <c r="L65" s="43"/>
      <c r="M65" s="77"/>
      <c r="N65" s="36"/>
    </row>
    <row r="66" spans="1:14" s="46" customFormat="1" ht="14.25" hidden="1">
      <c r="A66" s="41"/>
      <c r="B66" s="42">
        <f t="shared" si="15"/>
        <v>0</v>
      </c>
      <c r="C66" s="42">
        <f t="shared" si="15"/>
        <v>0</v>
      </c>
      <c r="D66" s="43"/>
      <c r="E66" s="43"/>
      <c r="F66" s="43"/>
      <c r="G66" s="43"/>
      <c r="H66" s="43"/>
      <c r="I66" s="43"/>
      <c r="J66" s="43"/>
      <c r="K66" s="43"/>
      <c r="L66" s="43"/>
      <c r="M66" s="77"/>
      <c r="N66" s="36"/>
    </row>
    <row r="67" spans="1:14" s="46" customFormat="1" ht="14.25" hidden="1">
      <c r="A67" s="41" t="s">
        <v>48</v>
      </c>
      <c r="B67" s="42">
        <f t="shared" si="15"/>
        <v>0</v>
      </c>
      <c r="C67" s="42">
        <f t="shared" si="15"/>
        <v>0</v>
      </c>
      <c r="D67" s="43"/>
      <c r="E67" s="43"/>
      <c r="F67" s="43">
        <v>0</v>
      </c>
      <c r="G67" s="43">
        <v>0</v>
      </c>
      <c r="H67" s="43"/>
      <c r="I67" s="43"/>
      <c r="J67" s="43"/>
      <c r="K67" s="43"/>
      <c r="L67" s="43"/>
      <c r="M67" s="77"/>
      <c r="N67" s="36"/>
    </row>
    <row r="68" spans="1:14" s="46" customFormat="1" ht="14.25" hidden="1">
      <c r="A68" s="41"/>
      <c r="B68" s="42">
        <f t="shared" si="15"/>
        <v>0</v>
      </c>
      <c r="C68" s="42">
        <f t="shared" si="15"/>
        <v>0</v>
      </c>
      <c r="D68" s="43"/>
      <c r="E68" s="43"/>
      <c r="F68" s="43"/>
      <c r="G68" s="43"/>
      <c r="H68" s="43"/>
      <c r="I68" s="43"/>
      <c r="J68" s="43"/>
      <c r="K68" s="43"/>
      <c r="L68" s="43"/>
      <c r="M68" s="77"/>
      <c r="N68" s="36"/>
    </row>
    <row r="69" spans="1:14" s="46" customFormat="1" ht="14.25" hidden="1">
      <c r="A69" s="41" t="s">
        <v>49</v>
      </c>
      <c r="B69" s="42">
        <f t="shared" si="15"/>
        <v>0</v>
      </c>
      <c r="C69" s="42">
        <f t="shared" si="15"/>
        <v>0</v>
      </c>
      <c r="D69" s="43"/>
      <c r="E69" s="43"/>
      <c r="F69" s="43">
        <v>0</v>
      </c>
      <c r="G69" s="43">
        <v>0</v>
      </c>
      <c r="H69" s="43"/>
      <c r="I69" s="43"/>
      <c r="J69" s="43"/>
      <c r="K69" s="43"/>
      <c r="L69" s="43"/>
      <c r="M69" s="77"/>
      <c r="N69" s="36"/>
    </row>
    <row r="70" spans="1:14" s="46" customFormat="1" ht="14.25" hidden="1">
      <c r="A70" s="41"/>
      <c r="B70" s="42">
        <f t="shared" si="15"/>
        <v>0</v>
      </c>
      <c r="C70" s="42">
        <f t="shared" si="15"/>
        <v>0</v>
      </c>
      <c r="D70" s="43"/>
      <c r="E70" s="43"/>
      <c r="F70" s="43"/>
      <c r="G70" s="43"/>
      <c r="H70" s="43"/>
      <c r="I70" s="43"/>
      <c r="J70" s="43"/>
      <c r="K70" s="43"/>
      <c r="L70" s="43"/>
      <c r="M70" s="77"/>
      <c r="N70" s="36"/>
    </row>
    <row r="71" spans="1:14" s="46" customFormat="1" ht="14.25" hidden="1">
      <c r="A71" s="41"/>
      <c r="B71" s="42">
        <f t="shared" si="15"/>
        <v>0</v>
      </c>
      <c r="C71" s="42">
        <f t="shared" si="15"/>
        <v>0</v>
      </c>
      <c r="D71" s="43"/>
      <c r="E71" s="43"/>
      <c r="F71" s="43"/>
      <c r="G71" s="43"/>
      <c r="H71" s="43"/>
      <c r="I71" s="43"/>
      <c r="J71" s="43"/>
      <c r="K71" s="43"/>
      <c r="L71" s="43"/>
      <c r="M71" s="77"/>
      <c r="N71" s="36"/>
    </row>
    <row r="72" spans="1:14" s="46" customFormat="1" ht="14.25" hidden="1">
      <c r="A72" s="41"/>
      <c r="B72" s="42">
        <f t="shared" si="15"/>
        <v>0</v>
      </c>
      <c r="C72" s="42">
        <f t="shared" si="15"/>
        <v>0</v>
      </c>
      <c r="D72" s="43"/>
      <c r="E72" s="43"/>
      <c r="F72" s="43"/>
      <c r="G72" s="43"/>
      <c r="H72" s="43"/>
      <c r="I72" s="43"/>
      <c r="J72" s="43"/>
      <c r="K72" s="43"/>
      <c r="L72" s="43"/>
      <c r="M72" s="77"/>
      <c r="N72" s="36"/>
    </row>
    <row r="73" spans="1:14" s="46" customFormat="1" ht="14.25" hidden="1">
      <c r="A73" s="41" t="s">
        <v>50</v>
      </c>
      <c r="B73" s="42">
        <f t="shared" si="15"/>
        <v>0</v>
      </c>
      <c r="C73" s="42">
        <f t="shared" si="15"/>
        <v>0</v>
      </c>
      <c r="D73" s="43"/>
      <c r="E73" s="43"/>
      <c r="F73" s="43">
        <v>0</v>
      </c>
      <c r="G73" s="43">
        <v>0</v>
      </c>
      <c r="H73" s="43"/>
      <c r="I73" s="43"/>
      <c r="J73" s="43"/>
      <c r="K73" s="43"/>
      <c r="L73" s="43"/>
      <c r="M73" s="77"/>
      <c r="N73" s="36"/>
    </row>
    <row r="74" spans="1:14" s="46" customFormat="1" ht="14.25" hidden="1">
      <c r="A74" s="41"/>
      <c r="B74" s="42">
        <f t="shared" si="15"/>
        <v>0</v>
      </c>
      <c r="C74" s="42">
        <f t="shared" si="15"/>
        <v>0</v>
      </c>
      <c r="D74" s="43"/>
      <c r="E74" s="43"/>
      <c r="F74" s="43"/>
      <c r="G74" s="43"/>
      <c r="H74" s="43"/>
      <c r="I74" s="43"/>
      <c r="J74" s="43"/>
      <c r="K74" s="43"/>
      <c r="L74" s="43"/>
      <c r="M74" s="77"/>
      <c r="N74" s="36"/>
    </row>
    <row r="75" spans="1:14" s="46" customFormat="1" ht="14.25" hidden="1">
      <c r="A75" s="41" t="s">
        <v>51</v>
      </c>
      <c r="B75" s="42">
        <f t="shared" si="15"/>
        <v>0</v>
      </c>
      <c r="C75" s="42">
        <f t="shared" si="15"/>
        <v>0</v>
      </c>
      <c r="D75" s="43"/>
      <c r="E75" s="43"/>
      <c r="F75" s="43">
        <v>0</v>
      </c>
      <c r="G75" s="43">
        <v>0</v>
      </c>
      <c r="H75" s="43"/>
      <c r="I75" s="43"/>
      <c r="J75" s="43"/>
      <c r="K75" s="43"/>
      <c r="L75" s="43"/>
      <c r="M75" s="77"/>
      <c r="N75" s="36"/>
    </row>
    <row r="76" spans="1:14" s="46" customFormat="1" ht="14.25" hidden="1">
      <c r="A76" s="41"/>
      <c r="B76" s="42">
        <f t="shared" si="15"/>
        <v>0</v>
      </c>
      <c r="C76" s="42">
        <f t="shared" si="15"/>
        <v>0</v>
      </c>
      <c r="D76" s="43"/>
      <c r="E76" s="43"/>
      <c r="F76" s="43"/>
      <c r="G76" s="43"/>
      <c r="H76" s="43"/>
      <c r="I76" s="43"/>
      <c r="J76" s="43"/>
      <c r="K76" s="43"/>
      <c r="L76" s="43"/>
      <c r="M76" s="77"/>
      <c r="N76" s="36"/>
    </row>
    <row r="77" spans="1:14" s="46" customFormat="1" ht="14.25" hidden="1">
      <c r="A77" s="41" t="s">
        <v>52</v>
      </c>
      <c r="B77" s="42">
        <f t="shared" si="15"/>
        <v>0</v>
      </c>
      <c r="C77" s="42">
        <f t="shared" si="15"/>
        <v>0</v>
      </c>
      <c r="D77" s="43"/>
      <c r="E77" s="43"/>
      <c r="F77" s="43">
        <v>0</v>
      </c>
      <c r="G77" s="43">
        <v>0</v>
      </c>
      <c r="H77" s="43"/>
      <c r="I77" s="43"/>
      <c r="J77" s="43"/>
      <c r="K77" s="43"/>
      <c r="L77" s="43"/>
      <c r="M77" s="77"/>
      <c r="N77" s="36"/>
    </row>
    <row r="78" spans="1:14" s="46" customFormat="1" ht="14.25" hidden="1">
      <c r="A78" s="41"/>
      <c r="B78" s="42">
        <f t="shared" si="15"/>
        <v>0</v>
      </c>
      <c r="C78" s="42">
        <f t="shared" si="15"/>
        <v>0</v>
      </c>
      <c r="D78" s="43"/>
      <c r="E78" s="43"/>
      <c r="F78" s="43"/>
      <c r="G78" s="43"/>
      <c r="H78" s="43"/>
      <c r="I78" s="43"/>
      <c r="J78" s="43"/>
      <c r="K78" s="43"/>
      <c r="L78" s="43"/>
      <c r="M78" s="77"/>
      <c r="N78" s="36"/>
    </row>
    <row r="79" spans="1:14" s="46" customFormat="1" ht="14.25" hidden="1">
      <c r="A79" s="41"/>
      <c r="B79" s="42">
        <f t="shared" si="15"/>
        <v>0</v>
      </c>
      <c r="C79" s="42">
        <f t="shared" si="15"/>
        <v>0</v>
      </c>
      <c r="D79" s="43"/>
      <c r="E79" s="43"/>
      <c r="F79" s="43"/>
      <c r="G79" s="43"/>
      <c r="H79" s="43"/>
      <c r="I79" s="43"/>
      <c r="J79" s="43"/>
      <c r="K79" s="43"/>
      <c r="L79" s="43"/>
      <c r="M79" s="77"/>
      <c r="N79" s="36"/>
    </row>
    <row r="80" spans="1:14" s="46" customFormat="1" ht="14.25" hidden="1">
      <c r="A80" s="41"/>
      <c r="B80" s="42">
        <f t="shared" si="15"/>
        <v>0</v>
      </c>
      <c r="C80" s="42">
        <f t="shared" si="15"/>
        <v>0</v>
      </c>
      <c r="D80" s="43"/>
      <c r="E80" s="43"/>
      <c r="F80" s="43"/>
      <c r="G80" s="43"/>
      <c r="H80" s="43"/>
      <c r="I80" s="43"/>
      <c r="J80" s="43"/>
      <c r="K80" s="43"/>
      <c r="L80" s="43"/>
      <c r="M80" s="77"/>
      <c r="N80" s="36"/>
    </row>
    <row r="81" spans="1:14" s="46" customFormat="1" ht="14.25" hidden="1">
      <c r="A81" s="41" t="s">
        <v>53</v>
      </c>
      <c r="B81" s="42">
        <f aca="true" t="shared" si="19" ref="B81:C119">SUM(D81,F81,H81,J81,L81)</f>
        <v>0</v>
      </c>
      <c r="C81" s="42">
        <f t="shared" si="19"/>
        <v>0</v>
      </c>
      <c r="D81" s="43"/>
      <c r="E81" s="43"/>
      <c r="F81" s="43">
        <v>0</v>
      </c>
      <c r="G81" s="43">
        <v>0</v>
      </c>
      <c r="H81" s="43"/>
      <c r="I81" s="43"/>
      <c r="J81" s="43"/>
      <c r="K81" s="43"/>
      <c r="L81" s="43"/>
      <c r="M81" s="77"/>
      <c r="N81" s="36"/>
    </row>
    <row r="82" spans="1:14" s="46" customFormat="1" ht="14.25" hidden="1">
      <c r="A82" s="41"/>
      <c r="B82" s="42">
        <f t="shared" si="19"/>
        <v>0</v>
      </c>
      <c r="C82" s="42">
        <f t="shared" si="19"/>
        <v>0</v>
      </c>
      <c r="D82" s="43"/>
      <c r="E82" s="43"/>
      <c r="F82" s="43"/>
      <c r="G82" s="43"/>
      <c r="H82" s="43"/>
      <c r="I82" s="43"/>
      <c r="J82" s="43"/>
      <c r="K82" s="43"/>
      <c r="L82" s="43"/>
      <c r="M82" s="77"/>
      <c r="N82" s="36"/>
    </row>
    <row r="83" spans="1:14" s="46" customFormat="1" ht="14.25" hidden="1">
      <c r="A83" s="41" t="s">
        <v>54</v>
      </c>
      <c r="B83" s="42">
        <f t="shared" si="19"/>
        <v>0</v>
      </c>
      <c r="C83" s="42">
        <f t="shared" si="19"/>
        <v>0</v>
      </c>
      <c r="D83" s="43"/>
      <c r="E83" s="43"/>
      <c r="F83" s="43">
        <v>0</v>
      </c>
      <c r="G83" s="43">
        <v>0</v>
      </c>
      <c r="H83" s="43"/>
      <c r="I83" s="43"/>
      <c r="J83" s="43"/>
      <c r="K83" s="43"/>
      <c r="L83" s="43"/>
      <c r="M83" s="77"/>
      <c r="N83" s="36"/>
    </row>
    <row r="84" spans="1:17" s="46" customFormat="1" ht="14.25" hidden="1">
      <c r="A84" s="41"/>
      <c r="B84" s="42">
        <f t="shared" si="19"/>
        <v>0</v>
      </c>
      <c r="C84" s="42">
        <f t="shared" si="19"/>
        <v>0</v>
      </c>
      <c r="D84" s="43"/>
      <c r="E84" s="43"/>
      <c r="F84" s="43"/>
      <c r="G84" s="43"/>
      <c r="H84" s="43"/>
      <c r="I84" s="43"/>
      <c r="J84" s="43"/>
      <c r="K84" s="43"/>
      <c r="L84" s="43"/>
      <c r="M84" s="77"/>
      <c r="N84" s="36"/>
      <c r="O84" s="40"/>
      <c r="P84" s="40"/>
      <c r="Q84" s="40"/>
    </row>
    <row r="85" spans="1:17" s="46" customFormat="1" ht="14.25" hidden="1">
      <c r="A85" s="41" t="s">
        <v>55</v>
      </c>
      <c r="B85" s="42">
        <f t="shared" si="19"/>
        <v>0</v>
      </c>
      <c r="C85" s="42">
        <f t="shared" si="19"/>
        <v>0</v>
      </c>
      <c r="D85" s="43"/>
      <c r="E85" s="43"/>
      <c r="F85" s="43">
        <v>0</v>
      </c>
      <c r="G85" s="43">
        <v>0</v>
      </c>
      <c r="H85" s="43"/>
      <c r="I85" s="43"/>
      <c r="J85" s="43"/>
      <c r="K85" s="43"/>
      <c r="L85" s="43"/>
      <c r="M85" s="77"/>
      <c r="N85" s="36"/>
      <c r="O85" s="40"/>
      <c r="P85" s="40"/>
      <c r="Q85" s="40"/>
    </row>
    <row r="86" spans="1:17" s="46" customFormat="1" ht="14.25" hidden="1">
      <c r="A86" s="41"/>
      <c r="B86" s="42">
        <f t="shared" si="19"/>
        <v>0</v>
      </c>
      <c r="C86" s="42">
        <f t="shared" si="19"/>
        <v>0</v>
      </c>
      <c r="D86" s="43"/>
      <c r="E86" s="43"/>
      <c r="F86" s="43"/>
      <c r="G86" s="43"/>
      <c r="H86" s="43"/>
      <c r="I86" s="43"/>
      <c r="J86" s="43"/>
      <c r="K86" s="43"/>
      <c r="L86" s="43"/>
      <c r="M86" s="77"/>
      <c r="N86" s="36"/>
      <c r="O86" s="40"/>
      <c r="P86" s="40"/>
      <c r="Q86" s="40"/>
    </row>
    <row r="87" spans="1:17" s="46" customFormat="1" ht="14.25" hidden="1">
      <c r="A87" s="41" t="s">
        <v>56</v>
      </c>
      <c r="B87" s="42">
        <f t="shared" si="19"/>
        <v>0</v>
      </c>
      <c r="C87" s="42">
        <f t="shared" si="19"/>
        <v>0</v>
      </c>
      <c r="D87" s="43"/>
      <c r="E87" s="43"/>
      <c r="F87" s="43">
        <v>0</v>
      </c>
      <c r="G87" s="43">
        <v>0</v>
      </c>
      <c r="H87" s="43"/>
      <c r="I87" s="43"/>
      <c r="J87" s="43"/>
      <c r="K87" s="43"/>
      <c r="L87" s="43"/>
      <c r="M87" s="77"/>
      <c r="N87" s="36"/>
      <c r="O87" s="40"/>
      <c r="P87" s="40"/>
      <c r="Q87" s="40"/>
    </row>
    <row r="88" spans="1:17" s="46" customFormat="1" ht="14.25" hidden="1">
      <c r="A88" s="41"/>
      <c r="B88" s="42">
        <f t="shared" si="19"/>
        <v>0</v>
      </c>
      <c r="C88" s="42">
        <f t="shared" si="19"/>
        <v>0</v>
      </c>
      <c r="D88" s="43"/>
      <c r="E88" s="43"/>
      <c r="F88" s="43"/>
      <c r="G88" s="43"/>
      <c r="H88" s="43"/>
      <c r="I88" s="43"/>
      <c r="J88" s="43"/>
      <c r="K88" s="43"/>
      <c r="L88" s="43"/>
      <c r="M88" s="77"/>
      <c r="N88" s="36"/>
      <c r="O88" s="40"/>
      <c r="P88" s="40"/>
      <c r="Q88" s="40"/>
    </row>
    <row r="89" spans="1:17" s="46" customFormat="1" ht="14.25" hidden="1">
      <c r="A89" s="41" t="s">
        <v>57</v>
      </c>
      <c r="B89" s="42">
        <f t="shared" si="19"/>
        <v>0</v>
      </c>
      <c r="C89" s="42">
        <f t="shared" si="19"/>
        <v>0</v>
      </c>
      <c r="D89" s="43"/>
      <c r="E89" s="43"/>
      <c r="F89" s="43">
        <v>0</v>
      </c>
      <c r="G89" s="43">
        <v>0</v>
      </c>
      <c r="H89" s="43"/>
      <c r="I89" s="43"/>
      <c r="J89" s="43"/>
      <c r="K89" s="43"/>
      <c r="L89" s="43"/>
      <c r="M89" s="77"/>
      <c r="N89" s="36"/>
      <c r="O89" s="40"/>
      <c r="P89" s="40"/>
      <c r="Q89" s="40"/>
    </row>
    <row r="90" spans="1:17" s="46" customFormat="1" ht="14.25" hidden="1">
      <c r="A90" s="41" t="s">
        <v>58</v>
      </c>
      <c r="B90" s="42">
        <f t="shared" si="19"/>
        <v>0</v>
      </c>
      <c r="C90" s="42">
        <f t="shared" si="19"/>
        <v>0</v>
      </c>
      <c r="D90" s="43"/>
      <c r="E90" s="43"/>
      <c r="F90" s="43"/>
      <c r="G90" s="43"/>
      <c r="H90" s="43">
        <v>0</v>
      </c>
      <c r="I90" s="43">
        <v>0</v>
      </c>
      <c r="J90" s="43">
        <v>0</v>
      </c>
      <c r="K90" s="43">
        <v>0</v>
      </c>
      <c r="L90" s="43"/>
      <c r="M90" s="77"/>
      <c r="N90" s="36"/>
      <c r="O90" s="40"/>
      <c r="P90" s="40"/>
      <c r="Q90" s="40"/>
    </row>
    <row r="91" spans="1:17" s="46" customFormat="1" ht="14.25" hidden="1">
      <c r="A91" s="41"/>
      <c r="B91" s="42">
        <f t="shared" si="19"/>
        <v>0</v>
      </c>
      <c r="C91" s="42">
        <f t="shared" si="19"/>
        <v>0</v>
      </c>
      <c r="D91" s="43"/>
      <c r="E91" s="43"/>
      <c r="F91" s="43"/>
      <c r="G91" s="43"/>
      <c r="H91" s="43">
        <v>0</v>
      </c>
      <c r="I91" s="43">
        <v>0</v>
      </c>
      <c r="J91" s="43">
        <v>0</v>
      </c>
      <c r="K91" s="43">
        <v>0</v>
      </c>
      <c r="L91" s="43"/>
      <c r="M91" s="77"/>
      <c r="N91" s="36"/>
      <c r="O91" s="52"/>
      <c r="P91" s="52"/>
      <c r="Q91" s="52"/>
    </row>
    <row r="92" spans="1:17" s="40" customFormat="1" ht="14.25" hidden="1">
      <c r="A92" s="37"/>
      <c r="B92" s="42">
        <f t="shared" si="19"/>
        <v>0</v>
      </c>
      <c r="C92" s="42">
        <f t="shared" si="19"/>
        <v>0</v>
      </c>
      <c r="D92" s="38">
        <f aca="true" t="shared" si="20" ref="D92:M92">D101+D103+D105+D107+D99</f>
        <v>0</v>
      </c>
      <c r="E92" s="38">
        <f t="shared" si="20"/>
        <v>0</v>
      </c>
      <c r="F92" s="38">
        <f t="shared" si="20"/>
        <v>0</v>
      </c>
      <c r="G92" s="38">
        <f t="shared" si="20"/>
        <v>0</v>
      </c>
      <c r="H92" s="38">
        <f t="shared" si="20"/>
        <v>0</v>
      </c>
      <c r="I92" s="38">
        <f>I101+I103+I105+I107+I99</f>
        <v>0</v>
      </c>
      <c r="J92" s="38">
        <f>J101+J103+J105+J107+J99</f>
        <v>0</v>
      </c>
      <c r="K92" s="38">
        <f>K101+K103+K105+K107+K99</f>
        <v>0</v>
      </c>
      <c r="L92" s="38">
        <f t="shared" si="20"/>
        <v>0</v>
      </c>
      <c r="M92" s="76">
        <f t="shared" si="20"/>
        <v>0</v>
      </c>
      <c r="N92" s="36"/>
      <c r="O92" s="52"/>
      <c r="P92" s="52"/>
      <c r="Q92" s="52"/>
    </row>
    <row r="93" spans="1:17" s="40" customFormat="1" ht="14.25" hidden="1">
      <c r="A93" s="41" t="s">
        <v>59</v>
      </c>
      <c r="B93" s="42">
        <f t="shared" si="19"/>
        <v>0</v>
      </c>
      <c r="C93" s="42">
        <f t="shared" si="19"/>
        <v>0</v>
      </c>
      <c r="D93" s="38"/>
      <c r="E93" s="38"/>
      <c r="F93" s="43">
        <v>0</v>
      </c>
      <c r="G93" s="43">
        <v>0</v>
      </c>
      <c r="H93" s="38"/>
      <c r="I93" s="38"/>
      <c r="J93" s="38"/>
      <c r="K93" s="38"/>
      <c r="L93" s="38"/>
      <c r="M93" s="76"/>
      <c r="N93" s="36"/>
      <c r="O93" s="52"/>
      <c r="P93" s="52"/>
      <c r="Q93" s="52"/>
    </row>
    <row r="94" spans="1:17" s="40" customFormat="1" ht="14.25" hidden="1">
      <c r="A94" s="41" t="s">
        <v>60</v>
      </c>
      <c r="B94" s="42">
        <f t="shared" si="19"/>
        <v>0</v>
      </c>
      <c r="C94" s="42">
        <f t="shared" si="19"/>
        <v>0</v>
      </c>
      <c r="D94" s="38"/>
      <c r="E94" s="38"/>
      <c r="F94" s="43">
        <v>0</v>
      </c>
      <c r="G94" s="43">
        <v>0</v>
      </c>
      <c r="H94" s="38"/>
      <c r="I94" s="38"/>
      <c r="J94" s="38"/>
      <c r="K94" s="38"/>
      <c r="L94" s="38"/>
      <c r="M94" s="76"/>
      <c r="N94" s="36"/>
      <c r="O94" s="52"/>
      <c r="P94" s="52"/>
      <c r="Q94" s="52"/>
    </row>
    <row r="95" spans="1:17" s="40" customFormat="1" ht="14.25" hidden="1">
      <c r="A95" s="41" t="s">
        <v>61</v>
      </c>
      <c r="B95" s="42">
        <f t="shared" si="19"/>
        <v>0</v>
      </c>
      <c r="C95" s="42">
        <f t="shared" si="19"/>
        <v>0</v>
      </c>
      <c r="D95" s="38"/>
      <c r="E95" s="38"/>
      <c r="F95" s="43">
        <v>0</v>
      </c>
      <c r="G95" s="43">
        <v>0</v>
      </c>
      <c r="H95" s="38"/>
      <c r="I95" s="38"/>
      <c r="J95" s="38"/>
      <c r="K95" s="38"/>
      <c r="L95" s="38"/>
      <c r="M95" s="76"/>
      <c r="N95" s="36"/>
      <c r="O95" s="52"/>
      <c r="P95" s="52"/>
      <c r="Q95" s="52"/>
    </row>
    <row r="96" spans="1:17" s="40" customFormat="1" ht="14.25" hidden="1">
      <c r="A96" s="41" t="s">
        <v>62</v>
      </c>
      <c r="B96" s="42">
        <f t="shared" si="19"/>
        <v>0</v>
      </c>
      <c r="C96" s="42">
        <f t="shared" si="19"/>
        <v>0</v>
      </c>
      <c r="D96" s="38"/>
      <c r="E96" s="38"/>
      <c r="F96" s="43">
        <v>0</v>
      </c>
      <c r="G96" s="43">
        <v>0</v>
      </c>
      <c r="H96" s="38"/>
      <c r="I96" s="38"/>
      <c r="J96" s="38"/>
      <c r="K96" s="38"/>
      <c r="L96" s="38"/>
      <c r="M96" s="76"/>
      <c r="N96" s="36"/>
      <c r="O96" s="52"/>
      <c r="P96" s="52"/>
      <c r="Q96" s="52"/>
    </row>
    <row r="97" spans="1:17" s="40" customFormat="1" ht="14.25" hidden="1">
      <c r="A97" s="41" t="s">
        <v>63</v>
      </c>
      <c r="B97" s="42">
        <f t="shared" si="19"/>
        <v>0</v>
      </c>
      <c r="C97" s="42">
        <f t="shared" si="19"/>
        <v>0</v>
      </c>
      <c r="D97" s="38"/>
      <c r="E97" s="38"/>
      <c r="F97" s="43">
        <v>0</v>
      </c>
      <c r="G97" s="43">
        <v>0</v>
      </c>
      <c r="H97" s="38"/>
      <c r="I97" s="38"/>
      <c r="J97" s="38"/>
      <c r="K97" s="38"/>
      <c r="L97" s="38"/>
      <c r="M97" s="76"/>
      <c r="N97" s="36"/>
      <c r="O97" s="52"/>
      <c r="P97" s="52"/>
      <c r="Q97" s="52"/>
    </row>
    <row r="98" spans="1:17" s="40" customFormat="1" ht="14.25" hidden="1">
      <c r="A98" s="37" t="s">
        <v>64</v>
      </c>
      <c r="B98" s="42">
        <f t="shared" si="19"/>
        <v>0</v>
      </c>
      <c r="C98" s="42">
        <f t="shared" si="19"/>
        <v>0</v>
      </c>
      <c r="D98" s="38">
        <f aca="true" t="shared" si="21" ref="D98:M98">D102+D104+D106+D108+D100</f>
        <v>0</v>
      </c>
      <c r="E98" s="38">
        <f t="shared" si="21"/>
        <v>0</v>
      </c>
      <c r="F98" s="38">
        <f t="shared" si="21"/>
        <v>0</v>
      </c>
      <c r="G98" s="38">
        <f t="shared" si="21"/>
        <v>0</v>
      </c>
      <c r="H98" s="38">
        <f t="shared" si="21"/>
        <v>0</v>
      </c>
      <c r="I98" s="38">
        <f>I102+I104+I106+I108+I100</f>
        <v>0</v>
      </c>
      <c r="J98" s="38">
        <f>J102+J104+J106+J108+J100</f>
        <v>0</v>
      </c>
      <c r="K98" s="38">
        <f>K102+K104+K106+K108+K100</f>
        <v>0</v>
      </c>
      <c r="L98" s="38">
        <f t="shared" si="21"/>
        <v>0</v>
      </c>
      <c r="M98" s="76">
        <f t="shared" si="21"/>
        <v>0</v>
      </c>
      <c r="N98" s="36"/>
      <c r="O98" s="52"/>
      <c r="P98" s="52"/>
      <c r="Q98" s="52"/>
    </row>
    <row r="99" spans="1:14" s="52" customFormat="1" ht="14.25" hidden="1">
      <c r="A99" s="51"/>
      <c r="B99" s="42">
        <f t="shared" si="19"/>
        <v>0</v>
      </c>
      <c r="C99" s="42">
        <f t="shared" si="19"/>
        <v>0</v>
      </c>
      <c r="D99" s="43"/>
      <c r="E99" s="43"/>
      <c r="F99" s="43"/>
      <c r="G99" s="43"/>
      <c r="H99" s="43"/>
      <c r="I99" s="43"/>
      <c r="J99" s="43"/>
      <c r="K99" s="43"/>
      <c r="L99" s="43"/>
      <c r="M99" s="77"/>
      <c r="N99" s="36"/>
    </row>
    <row r="100" spans="1:14" s="52" customFormat="1" ht="14.25" hidden="1">
      <c r="A100" s="53" t="s">
        <v>65</v>
      </c>
      <c r="B100" s="42">
        <f t="shared" si="19"/>
        <v>0</v>
      </c>
      <c r="C100" s="42">
        <f t="shared" si="19"/>
        <v>0</v>
      </c>
      <c r="D100" s="43">
        <v>0</v>
      </c>
      <c r="E100" s="43">
        <v>0</v>
      </c>
      <c r="F100" s="43">
        <v>0</v>
      </c>
      <c r="G100" s="43"/>
      <c r="H100" s="43"/>
      <c r="I100" s="43"/>
      <c r="J100" s="43"/>
      <c r="K100" s="43"/>
      <c r="L100" s="43"/>
      <c r="M100" s="77"/>
      <c r="N100" s="36"/>
    </row>
    <row r="101" spans="1:14" s="52" customFormat="1" ht="14.25" hidden="1">
      <c r="A101" s="51"/>
      <c r="B101" s="42">
        <f t="shared" si="19"/>
        <v>0</v>
      </c>
      <c r="C101" s="42">
        <f t="shared" si="19"/>
        <v>0</v>
      </c>
      <c r="D101" s="43"/>
      <c r="E101" s="43"/>
      <c r="F101" s="43"/>
      <c r="G101" s="43"/>
      <c r="H101" s="43"/>
      <c r="I101" s="43"/>
      <c r="J101" s="43"/>
      <c r="K101" s="43"/>
      <c r="L101" s="43"/>
      <c r="M101" s="77"/>
      <c r="N101" s="36"/>
    </row>
    <row r="102" spans="1:14" s="52" customFormat="1" ht="14.25" hidden="1">
      <c r="A102" s="53"/>
      <c r="B102" s="42">
        <f t="shared" si="19"/>
        <v>0</v>
      </c>
      <c r="C102" s="42">
        <f t="shared" si="19"/>
        <v>0</v>
      </c>
      <c r="D102" s="43"/>
      <c r="E102" s="43"/>
      <c r="F102" s="43"/>
      <c r="G102" s="43"/>
      <c r="H102" s="43"/>
      <c r="I102" s="43"/>
      <c r="J102" s="43"/>
      <c r="K102" s="43"/>
      <c r="L102" s="43"/>
      <c r="M102" s="77"/>
      <c r="N102" s="36"/>
    </row>
    <row r="103" spans="1:17" s="52" customFormat="1" ht="14.25" hidden="1">
      <c r="A103" s="54"/>
      <c r="B103" s="42">
        <f t="shared" si="19"/>
        <v>0</v>
      </c>
      <c r="C103" s="42">
        <f t="shared" si="19"/>
        <v>0</v>
      </c>
      <c r="D103" s="43"/>
      <c r="E103" s="43"/>
      <c r="F103" s="43"/>
      <c r="G103" s="43"/>
      <c r="H103" s="43"/>
      <c r="I103" s="43"/>
      <c r="J103" s="43"/>
      <c r="K103" s="43"/>
      <c r="L103" s="43"/>
      <c r="M103" s="77"/>
      <c r="N103" s="36"/>
      <c r="O103" s="46"/>
      <c r="P103" s="46"/>
      <c r="Q103" s="46"/>
    </row>
    <row r="104" spans="1:17" s="52" customFormat="1" ht="14.25" hidden="1">
      <c r="A104" s="54" t="s">
        <v>66</v>
      </c>
      <c r="B104" s="42">
        <f t="shared" si="19"/>
        <v>0</v>
      </c>
      <c r="C104" s="42">
        <f t="shared" si="19"/>
        <v>0</v>
      </c>
      <c r="D104" s="43"/>
      <c r="E104" s="43"/>
      <c r="F104" s="43"/>
      <c r="G104" s="43"/>
      <c r="H104" s="43"/>
      <c r="I104" s="43">
        <v>0</v>
      </c>
      <c r="J104" s="43"/>
      <c r="K104" s="43">
        <v>0</v>
      </c>
      <c r="L104" s="43"/>
      <c r="M104" s="77"/>
      <c r="N104" s="36"/>
      <c r="O104" s="46"/>
      <c r="P104" s="46"/>
      <c r="Q104" s="46"/>
    </row>
    <row r="105" spans="1:17" s="52" customFormat="1" ht="14.25" hidden="1">
      <c r="A105" s="54"/>
      <c r="B105" s="42">
        <f t="shared" si="19"/>
        <v>0</v>
      </c>
      <c r="C105" s="42">
        <f t="shared" si="19"/>
        <v>0</v>
      </c>
      <c r="D105" s="43"/>
      <c r="E105" s="43"/>
      <c r="F105" s="43"/>
      <c r="G105" s="43"/>
      <c r="H105" s="43"/>
      <c r="I105" s="43"/>
      <c r="J105" s="43"/>
      <c r="K105" s="43"/>
      <c r="L105" s="43"/>
      <c r="M105" s="77"/>
      <c r="N105" s="36"/>
      <c r="O105" s="46"/>
      <c r="P105" s="46"/>
      <c r="Q105" s="46"/>
    </row>
    <row r="106" spans="1:17" s="52" customFormat="1" ht="14.25" hidden="1">
      <c r="A106" s="54" t="s">
        <v>67</v>
      </c>
      <c r="B106" s="42">
        <f t="shared" si="19"/>
        <v>0</v>
      </c>
      <c r="C106" s="42">
        <f t="shared" si="19"/>
        <v>0</v>
      </c>
      <c r="D106" s="43"/>
      <c r="E106" s="43"/>
      <c r="F106" s="43"/>
      <c r="G106" s="43"/>
      <c r="H106" s="43"/>
      <c r="I106" s="43">
        <v>0</v>
      </c>
      <c r="J106" s="43"/>
      <c r="K106" s="43">
        <v>0</v>
      </c>
      <c r="L106" s="43"/>
      <c r="M106" s="77"/>
      <c r="N106" s="36"/>
      <c r="O106" s="46"/>
      <c r="P106" s="46"/>
      <c r="Q106" s="46"/>
    </row>
    <row r="107" spans="1:17" s="52" customFormat="1" ht="14.25" hidden="1">
      <c r="A107" s="54"/>
      <c r="B107" s="42">
        <f t="shared" si="19"/>
        <v>0</v>
      </c>
      <c r="C107" s="42">
        <f t="shared" si="19"/>
        <v>0</v>
      </c>
      <c r="D107" s="43"/>
      <c r="E107" s="43"/>
      <c r="F107" s="43"/>
      <c r="G107" s="43"/>
      <c r="H107" s="43"/>
      <c r="I107" s="43"/>
      <c r="J107" s="43"/>
      <c r="K107" s="43"/>
      <c r="L107" s="43"/>
      <c r="M107" s="77"/>
      <c r="N107" s="36"/>
      <c r="O107" s="46"/>
      <c r="P107" s="46"/>
      <c r="Q107" s="46"/>
    </row>
    <row r="108" spans="1:17" s="52" customFormat="1" ht="14.25" hidden="1">
      <c r="A108" s="54" t="s">
        <v>68</v>
      </c>
      <c r="B108" s="42">
        <f t="shared" si="19"/>
        <v>0</v>
      </c>
      <c r="C108" s="42">
        <f t="shared" si="19"/>
        <v>0</v>
      </c>
      <c r="D108" s="43"/>
      <c r="E108" s="43"/>
      <c r="F108" s="43"/>
      <c r="G108" s="43"/>
      <c r="H108" s="43"/>
      <c r="I108" s="43">
        <v>0</v>
      </c>
      <c r="J108" s="43"/>
      <c r="K108" s="43">
        <v>0</v>
      </c>
      <c r="L108" s="43"/>
      <c r="M108" s="77"/>
      <c r="N108" s="36"/>
      <c r="O108" s="46"/>
      <c r="P108" s="46"/>
      <c r="Q108" s="46"/>
    </row>
    <row r="109" spans="1:17" s="52" customFormat="1" ht="14.25" hidden="1">
      <c r="A109" s="37"/>
      <c r="B109" s="42">
        <f t="shared" si="19"/>
        <v>0</v>
      </c>
      <c r="C109" s="42">
        <f t="shared" si="19"/>
        <v>0</v>
      </c>
      <c r="D109" s="38">
        <f>SUM(D114)</f>
        <v>0</v>
      </c>
      <c r="E109" s="38">
        <f>SUM(E114)</f>
        <v>0</v>
      </c>
      <c r="F109" s="38"/>
      <c r="G109" s="38"/>
      <c r="H109" s="38"/>
      <c r="I109" s="38"/>
      <c r="J109" s="38"/>
      <c r="K109" s="38"/>
      <c r="L109" s="38">
        <f>SUM(L114)</f>
        <v>0</v>
      </c>
      <c r="M109" s="76">
        <f>SUM(M114)</f>
        <v>0</v>
      </c>
      <c r="N109" s="36"/>
      <c r="O109" s="46"/>
      <c r="P109" s="46"/>
      <c r="Q109" s="46"/>
    </row>
    <row r="110" spans="1:17" s="52" customFormat="1" ht="14.25" hidden="1">
      <c r="A110" s="37" t="s">
        <v>69</v>
      </c>
      <c r="B110" s="42">
        <f t="shared" si="19"/>
        <v>0</v>
      </c>
      <c r="C110" s="42">
        <f t="shared" si="19"/>
        <v>0</v>
      </c>
      <c r="D110" s="38">
        <f aca="true" t="shared" si="22" ref="D110:M112">SUM(D112)</f>
        <v>0</v>
      </c>
      <c r="E110" s="38">
        <f t="shared" si="22"/>
        <v>0</v>
      </c>
      <c r="F110" s="38">
        <f t="shared" si="22"/>
        <v>0</v>
      </c>
      <c r="G110" s="38">
        <f t="shared" si="22"/>
        <v>0</v>
      </c>
      <c r="H110" s="38">
        <f t="shared" si="22"/>
        <v>0</v>
      </c>
      <c r="I110" s="38">
        <f t="shared" si="22"/>
        <v>0</v>
      </c>
      <c r="J110" s="38">
        <f t="shared" si="22"/>
        <v>0</v>
      </c>
      <c r="K110" s="38">
        <f t="shared" si="22"/>
        <v>0</v>
      </c>
      <c r="L110" s="38">
        <f t="shared" si="22"/>
        <v>0</v>
      </c>
      <c r="M110" s="76">
        <f t="shared" si="22"/>
        <v>0</v>
      </c>
      <c r="N110" s="36"/>
      <c r="O110" s="46"/>
      <c r="P110" s="46"/>
      <c r="Q110" s="46"/>
    </row>
    <row r="111" spans="1:14" s="46" customFormat="1" ht="14.25" hidden="1">
      <c r="A111" s="37"/>
      <c r="B111" s="42">
        <f t="shared" si="19"/>
        <v>0</v>
      </c>
      <c r="C111" s="42">
        <f t="shared" si="19"/>
        <v>0</v>
      </c>
      <c r="D111" s="38"/>
      <c r="E111" s="55"/>
      <c r="F111" s="38"/>
      <c r="G111" s="38">
        <f>SUM(G113)</f>
        <v>0</v>
      </c>
      <c r="H111" s="38">
        <f>SUM(H113)</f>
        <v>0</v>
      </c>
      <c r="I111" s="38">
        <f t="shared" si="22"/>
        <v>0</v>
      </c>
      <c r="J111" s="38">
        <f t="shared" si="22"/>
        <v>0</v>
      </c>
      <c r="K111" s="38">
        <f t="shared" si="22"/>
        <v>0</v>
      </c>
      <c r="L111" s="38"/>
      <c r="M111" s="76">
        <f>SUM(M113)</f>
        <v>0</v>
      </c>
      <c r="N111" s="36"/>
    </row>
    <row r="112" spans="1:14" s="46" customFormat="1" ht="14.25" hidden="1">
      <c r="A112" s="37" t="s">
        <v>44</v>
      </c>
      <c r="B112" s="42">
        <f t="shared" si="19"/>
        <v>0</v>
      </c>
      <c r="C112" s="42">
        <f t="shared" si="19"/>
        <v>0</v>
      </c>
      <c r="D112" s="38">
        <f>SUM(D114)</f>
        <v>0</v>
      </c>
      <c r="E112" s="38">
        <f>SUM(E114)</f>
        <v>0</v>
      </c>
      <c r="F112" s="38">
        <f>SUM(F114)</f>
        <v>0</v>
      </c>
      <c r="G112" s="38">
        <f>SUM(G114)</f>
        <v>0</v>
      </c>
      <c r="H112" s="38">
        <f>SUM(H114)</f>
        <v>0</v>
      </c>
      <c r="I112" s="38">
        <f t="shared" si="22"/>
        <v>0</v>
      </c>
      <c r="J112" s="38">
        <f t="shared" si="22"/>
        <v>0</v>
      </c>
      <c r="K112" s="38">
        <f t="shared" si="22"/>
        <v>0</v>
      </c>
      <c r="L112" s="38">
        <f>SUM(L114)</f>
        <v>0</v>
      </c>
      <c r="M112" s="76">
        <f>SUM(M114)</f>
        <v>0</v>
      </c>
      <c r="N112" s="36"/>
    </row>
    <row r="113" spans="1:14" s="46" customFormat="1" ht="14.25" hidden="1">
      <c r="A113" s="41"/>
      <c r="B113" s="42">
        <f t="shared" si="19"/>
        <v>0</v>
      </c>
      <c r="C113" s="42">
        <f t="shared" si="19"/>
        <v>0</v>
      </c>
      <c r="D113" s="43"/>
      <c r="E113" s="43"/>
      <c r="F113" s="43"/>
      <c r="G113" s="43"/>
      <c r="H113" s="43"/>
      <c r="I113" s="43"/>
      <c r="J113" s="43"/>
      <c r="K113" s="43"/>
      <c r="L113" s="43"/>
      <c r="M113" s="77"/>
      <c r="N113" s="36"/>
    </row>
    <row r="114" spans="1:14" s="46" customFormat="1" ht="14.25" hidden="1">
      <c r="A114" s="41"/>
      <c r="B114" s="42">
        <f t="shared" si="19"/>
        <v>0</v>
      </c>
      <c r="C114" s="42">
        <f t="shared" si="19"/>
        <v>0</v>
      </c>
      <c r="D114" s="43"/>
      <c r="E114" s="43"/>
      <c r="F114" s="43">
        <v>0</v>
      </c>
      <c r="G114" s="43">
        <v>0</v>
      </c>
      <c r="H114" s="43"/>
      <c r="I114" s="43"/>
      <c r="J114" s="43"/>
      <c r="K114" s="43"/>
      <c r="L114" s="43"/>
      <c r="M114" s="77"/>
      <c r="N114" s="36"/>
    </row>
    <row r="115" spans="1:14" s="46" customFormat="1" ht="14.25">
      <c r="A115" s="41" t="s">
        <v>70</v>
      </c>
      <c r="B115" s="42">
        <f t="shared" si="19"/>
        <v>5000</v>
      </c>
      <c r="C115" s="42">
        <f t="shared" si="19"/>
        <v>5000</v>
      </c>
      <c r="D115" s="43"/>
      <c r="E115" s="43"/>
      <c r="F115" s="43">
        <v>5000</v>
      </c>
      <c r="G115" s="43">
        <v>5000</v>
      </c>
      <c r="H115" s="43"/>
      <c r="I115" s="43"/>
      <c r="J115" s="43"/>
      <c r="K115" s="43"/>
      <c r="L115" s="43"/>
      <c r="M115" s="77"/>
      <c r="N115" s="36"/>
    </row>
    <row r="116" spans="1:14" s="46" customFormat="1" ht="14.25" hidden="1">
      <c r="A116" s="41" t="s">
        <v>71</v>
      </c>
      <c r="B116" s="42">
        <f t="shared" si="19"/>
        <v>0</v>
      </c>
      <c r="C116" s="42">
        <f t="shared" si="19"/>
        <v>0</v>
      </c>
      <c r="D116" s="43"/>
      <c r="E116" s="43"/>
      <c r="F116" s="43">
        <v>0</v>
      </c>
      <c r="G116" s="43">
        <v>0</v>
      </c>
      <c r="H116" s="43"/>
      <c r="I116" s="43"/>
      <c r="J116" s="43"/>
      <c r="K116" s="43"/>
      <c r="L116" s="43"/>
      <c r="M116" s="77"/>
      <c r="N116" s="36"/>
    </row>
    <row r="117" spans="1:14" s="46" customFormat="1" ht="14.25">
      <c r="A117" s="37" t="s">
        <v>72</v>
      </c>
      <c r="B117" s="56">
        <f>SUM(D117,F117,H117,J117,L117)</f>
        <v>13250</v>
      </c>
      <c r="C117" s="56">
        <f>SUM(E117,G117,I117,K117,M117)</f>
        <v>13250</v>
      </c>
      <c r="D117" s="50">
        <f>SUM(D118+D119+D120+D121+D122+D123+D124)</f>
        <v>0</v>
      </c>
      <c r="E117" s="50">
        <f>SUM(E118+E119+E120+E121+E122+E123+E124)</f>
        <v>0</v>
      </c>
      <c r="F117" s="50">
        <f>SUM(F118+F119+F120+F121+F122+F123+F124)</f>
        <v>13250</v>
      </c>
      <c r="G117" s="50">
        <f>SUM(G118+G119+G120+G121+G122+G123+G124)</f>
        <v>13250</v>
      </c>
      <c r="H117" s="50">
        <f aca="true" t="shared" si="23" ref="H117:M117">SUM(H118+H119+H120+H121+H122+H123+H124)</f>
        <v>0</v>
      </c>
      <c r="I117" s="50">
        <f t="shared" si="23"/>
        <v>0</v>
      </c>
      <c r="J117" s="50">
        <f t="shared" si="23"/>
        <v>0</v>
      </c>
      <c r="K117" s="50">
        <f t="shared" si="23"/>
        <v>0</v>
      </c>
      <c r="L117" s="50">
        <f t="shared" si="23"/>
        <v>0</v>
      </c>
      <c r="M117" s="80">
        <f t="shared" si="23"/>
        <v>0</v>
      </c>
      <c r="N117" s="36"/>
    </row>
    <row r="118" spans="1:14" s="46" customFormat="1" ht="14.25">
      <c r="A118" s="41" t="s">
        <v>73</v>
      </c>
      <c r="B118" s="42">
        <f t="shared" si="19"/>
        <v>4000</v>
      </c>
      <c r="C118" s="42">
        <f t="shared" si="19"/>
        <v>4000</v>
      </c>
      <c r="D118" s="43"/>
      <c r="E118" s="43"/>
      <c r="F118" s="43">
        <v>4000</v>
      </c>
      <c r="G118" s="43">
        <v>4000</v>
      </c>
      <c r="H118" s="43"/>
      <c r="I118" s="43"/>
      <c r="J118" s="43"/>
      <c r="K118" s="43"/>
      <c r="L118" s="43"/>
      <c r="M118" s="77"/>
      <c r="N118" s="91" t="s">
        <v>299</v>
      </c>
    </row>
    <row r="119" spans="1:17" s="46" customFormat="1" ht="14.25">
      <c r="A119" s="41" t="s">
        <v>74</v>
      </c>
      <c r="B119" s="42">
        <f t="shared" si="19"/>
        <v>3100</v>
      </c>
      <c r="C119" s="42">
        <f t="shared" si="19"/>
        <v>3100</v>
      </c>
      <c r="D119" s="43"/>
      <c r="E119" s="43"/>
      <c r="F119" s="43">
        <v>3100</v>
      </c>
      <c r="G119" s="43">
        <v>3100</v>
      </c>
      <c r="H119" s="43"/>
      <c r="I119" s="43"/>
      <c r="J119" s="43"/>
      <c r="K119" s="43"/>
      <c r="L119" s="43"/>
      <c r="M119" s="77"/>
      <c r="N119" s="36"/>
      <c r="O119" s="52"/>
      <c r="P119" s="52"/>
      <c r="Q119" s="52"/>
    </row>
    <row r="120" spans="1:14" s="46" customFormat="1" ht="14.25">
      <c r="A120" s="41" t="s">
        <v>75</v>
      </c>
      <c r="B120" s="42">
        <f aca="true" t="shared" si="24" ref="B120:C124">SUM(D120,F120,H120,J120,L120)</f>
        <v>3000</v>
      </c>
      <c r="C120" s="42">
        <f t="shared" si="24"/>
        <v>3000</v>
      </c>
      <c r="D120" s="43"/>
      <c r="E120" s="43"/>
      <c r="F120" s="43">
        <v>3000</v>
      </c>
      <c r="G120" s="43">
        <v>3000</v>
      </c>
      <c r="H120" s="43"/>
      <c r="I120" s="43"/>
      <c r="J120" s="43"/>
      <c r="K120" s="43"/>
      <c r="L120" s="43"/>
      <c r="M120" s="77"/>
      <c r="N120" s="36"/>
    </row>
    <row r="121" spans="1:14" s="46" customFormat="1" ht="14.25" hidden="1">
      <c r="A121" s="41" t="s">
        <v>76</v>
      </c>
      <c r="B121" s="42">
        <f t="shared" si="24"/>
        <v>0</v>
      </c>
      <c r="C121" s="42">
        <f t="shared" si="24"/>
        <v>0</v>
      </c>
      <c r="D121" s="43"/>
      <c r="E121" s="43"/>
      <c r="F121" s="43">
        <v>0</v>
      </c>
      <c r="G121" s="43">
        <v>0</v>
      </c>
      <c r="H121" s="43"/>
      <c r="I121" s="43"/>
      <c r="J121" s="43"/>
      <c r="K121" s="43"/>
      <c r="L121" s="43"/>
      <c r="M121" s="77"/>
      <c r="N121" s="36"/>
    </row>
    <row r="122" spans="1:14" s="46" customFormat="1" ht="14.25">
      <c r="A122" s="41" t="s">
        <v>77</v>
      </c>
      <c r="B122" s="42">
        <f t="shared" si="24"/>
        <v>1650</v>
      </c>
      <c r="C122" s="42">
        <f t="shared" si="24"/>
        <v>1650</v>
      </c>
      <c r="D122" s="43"/>
      <c r="E122" s="43"/>
      <c r="F122" s="43">
        <v>1650</v>
      </c>
      <c r="G122" s="43">
        <v>1650</v>
      </c>
      <c r="H122" s="43"/>
      <c r="I122" s="43"/>
      <c r="J122" s="43"/>
      <c r="K122" s="43"/>
      <c r="L122" s="43"/>
      <c r="M122" s="77"/>
      <c r="N122" s="36"/>
    </row>
    <row r="123" spans="1:14" s="46" customFormat="1" ht="14.25">
      <c r="A123" s="41" t="s">
        <v>78</v>
      </c>
      <c r="B123" s="42">
        <f t="shared" si="24"/>
        <v>1500</v>
      </c>
      <c r="C123" s="42">
        <f t="shared" si="24"/>
        <v>1500</v>
      </c>
      <c r="D123" s="43"/>
      <c r="E123" s="43"/>
      <c r="F123" s="43">
        <v>1500</v>
      </c>
      <c r="G123" s="43">
        <v>1500</v>
      </c>
      <c r="H123" s="43"/>
      <c r="I123" s="43"/>
      <c r="J123" s="43"/>
      <c r="K123" s="43"/>
      <c r="L123" s="43"/>
      <c r="M123" s="77"/>
      <c r="N123" s="36"/>
    </row>
    <row r="124" spans="1:17" s="46" customFormat="1" ht="14.25" hidden="1">
      <c r="A124" s="41" t="s">
        <v>79</v>
      </c>
      <c r="B124" s="42">
        <f t="shared" si="24"/>
        <v>0</v>
      </c>
      <c r="C124" s="42">
        <f t="shared" si="24"/>
        <v>0</v>
      </c>
      <c r="D124" s="43"/>
      <c r="E124" s="43"/>
      <c r="F124" s="43">
        <v>0</v>
      </c>
      <c r="G124" s="43">
        <v>0</v>
      </c>
      <c r="H124" s="43"/>
      <c r="I124" s="43"/>
      <c r="J124" s="43"/>
      <c r="K124" s="43"/>
      <c r="L124" s="43"/>
      <c r="M124" s="77"/>
      <c r="N124" s="36"/>
      <c r="O124" s="40"/>
      <c r="P124" s="40"/>
      <c r="Q124" s="40"/>
    </row>
    <row r="125" spans="1:17" s="46" customFormat="1" ht="14.25" hidden="1">
      <c r="A125" s="41"/>
      <c r="B125" s="42"/>
      <c r="C125" s="42"/>
      <c r="D125" s="43"/>
      <c r="E125" s="43"/>
      <c r="F125" s="43"/>
      <c r="G125" s="43"/>
      <c r="H125" s="43"/>
      <c r="I125" s="43"/>
      <c r="J125" s="43"/>
      <c r="K125" s="43"/>
      <c r="L125" s="43"/>
      <c r="M125" s="77"/>
      <c r="N125" s="36"/>
      <c r="O125" s="40"/>
      <c r="P125" s="40"/>
      <c r="Q125" s="40"/>
    </row>
    <row r="126" spans="1:17" s="46" customFormat="1" ht="14.25" hidden="1">
      <c r="A126" s="41"/>
      <c r="B126" s="42"/>
      <c r="C126" s="42"/>
      <c r="D126" s="43"/>
      <c r="E126" s="43"/>
      <c r="F126" s="43"/>
      <c r="G126" s="43"/>
      <c r="H126" s="43"/>
      <c r="I126" s="43"/>
      <c r="J126" s="43"/>
      <c r="K126" s="43"/>
      <c r="L126" s="43"/>
      <c r="M126" s="77"/>
      <c r="N126" s="36"/>
      <c r="O126" s="40"/>
      <c r="P126" s="40"/>
      <c r="Q126" s="40"/>
    </row>
    <row r="127" spans="1:17" s="52" customFormat="1" ht="14.25">
      <c r="A127" s="37" t="s">
        <v>80</v>
      </c>
      <c r="B127" s="35">
        <f aca="true" t="shared" si="25" ref="B127:C157">SUM(D127,F127,H127,J127,L127)</f>
        <v>484054</v>
      </c>
      <c r="C127" s="35">
        <f t="shared" si="25"/>
        <v>484054</v>
      </c>
      <c r="D127" s="38">
        <f>SUM(D128+D129+D164)</f>
        <v>85000</v>
      </c>
      <c r="E127" s="38">
        <f>SUM(E128+E129+E164)</f>
        <v>85000</v>
      </c>
      <c r="F127" s="38">
        <f>SUM(F128+F129+F164)</f>
        <v>106740</v>
      </c>
      <c r="G127" s="38">
        <f>SUM(G128+G129+G164)</f>
        <v>106740</v>
      </c>
      <c r="H127" s="38">
        <f aca="true" t="shared" si="26" ref="H127:M127">SUM(H128+H129+H164)</f>
        <v>31264</v>
      </c>
      <c r="I127" s="38">
        <f t="shared" si="26"/>
        <v>70264</v>
      </c>
      <c r="J127" s="38">
        <f t="shared" si="26"/>
        <v>0</v>
      </c>
      <c r="K127" s="38">
        <f t="shared" si="26"/>
        <v>0</v>
      </c>
      <c r="L127" s="38">
        <f t="shared" si="26"/>
        <v>261050</v>
      </c>
      <c r="M127" s="76">
        <f t="shared" si="26"/>
        <v>222050</v>
      </c>
      <c r="N127" s="36"/>
      <c r="O127" s="40"/>
      <c r="P127" s="40"/>
      <c r="Q127" s="40"/>
    </row>
    <row r="128" spans="1:17" s="46" customFormat="1" ht="14.25">
      <c r="A128" s="41" t="s">
        <v>36</v>
      </c>
      <c r="B128" s="42">
        <f t="shared" si="25"/>
        <v>20000</v>
      </c>
      <c r="C128" s="42">
        <f t="shared" si="25"/>
        <v>20000</v>
      </c>
      <c r="D128" s="43"/>
      <c r="E128" s="43"/>
      <c r="F128" s="43"/>
      <c r="G128" s="43"/>
      <c r="H128" s="43">
        <v>20000</v>
      </c>
      <c r="I128" s="43">
        <v>20000</v>
      </c>
      <c r="J128" s="43"/>
      <c r="K128" s="43"/>
      <c r="L128" s="43"/>
      <c r="M128" s="77"/>
      <c r="N128" s="36"/>
      <c r="O128" s="40"/>
      <c r="P128" s="40"/>
      <c r="Q128" s="40"/>
    </row>
    <row r="129" spans="1:17" s="46" customFormat="1" ht="14.25">
      <c r="A129" s="37" t="s">
        <v>44</v>
      </c>
      <c r="B129" s="35">
        <f t="shared" si="25"/>
        <v>464054</v>
      </c>
      <c r="C129" s="35">
        <f t="shared" si="25"/>
        <v>464054</v>
      </c>
      <c r="D129" s="38">
        <f aca="true" t="shared" si="27" ref="D129:M129">SUM(D130+D131+D133+D135+D137+D139+D141+D143+D144+D147+D149+D151+D161+D163)</f>
        <v>85000</v>
      </c>
      <c r="E129" s="38">
        <f t="shared" si="27"/>
        <v>85000</v>
      </c>
      <c r="F129" s="38">
        <f t="shared" si="27"/>
        <v>106740</v>
      </c>
      <c r="G129" s="38">
        <f t="shared" si="27"/>
        <v>106740</v>
      </c>
      <c r="H129" s="38">
        <f t="shared" si="27"/>
        <v>11264</v>
      </c>
      <c r="I129" s="38">
        <f t="shared" si="27"/>
        <v>50264</v>
      </c>
      <c r="J129" s="38">
        <f t="shared" si="27"/>
        <v>0</v>
      </c>
      <c r="K129" s="38">
        <f t="shared" si="27"/>
        <v>0</v>
      </c>
      <c r="L129" s="38">
        <f t="shared" si="27"/>
        <v>261050</v>
      </c>
      <c r="M129" s="76">
        <f t="shared" si="27"/>
        <v>222050</v>
      </c>
      <c r="N129" s="36"/>
      <c r="O129" s="40"/>
      <c r="P129" s="40"/>
      <c r="Q129" s="40"/>
    </row>
    <row r="130" spans="1:14" s="46" customFormat="1" ht="14.25">
      <c r="A130" s="71" t="s">
        <v>81</v>
      </c>
      <c r="B130" s="72">
        <f t="shared" si="25"/>
        <v>50264</v>
      </c>
      <c r="C130" s="72">
        <f t="shared" si="25"/>
        <v>50264</v>
      </c>
      <c r="D130" s="73"/>
      <c r="E130" s="73"/>
      <c r="F130" s="73"/>
      <c r="G130" s="73"/>
      <c r="H130" s="73">
        <v>11264</v>
      </c>
      <c r="I130" s="73">
        <v>50264</v>
      </c>
      <c r="J130" s="73"/>
      <c r="K130" s="73"/>
      <c r="L130" s="73">
        <v>39000</v>
      </c>
      <c r="M130" s="79">
        <v>0</v>
      </c>
      <c r="N130" s="92" t="s">
        <v>298</v>
      </c>
    </row>
    <row r="131" spans="1:14" s="46" customFormat="1" ht="14.25">
      <c r="A131" s="41" t="s">
        <v>82</v>
      </c>
      <c r="B131" s="42">
        <f t="shared" si="25"/>
        <v>20000</v>
      </c>
      <c r="C131" s="42">
        <f t="shared" si="25"/>
        <v>20000</v>
      </c>
      <c r="D131" s="43"/>
      <c r="E131" s="43"/>
      <c r="F131" s="43">
        <v>10000</v>
      </c>
      <c r="G131" s="43">
        <v>10000</v>
      </c>
      <c r="H131" s="43"/>
      <c r="I131" s="43"/>
      <c r="J131" s="43"/>
      <c r="K131" s="43"/>
      <c r="L131" s="43">
        <v>10000</v>
      </c>
      <c r="M131" s="77">
        <v>10000</v>
      </c>
      <c r="N131" s="36"/>
    </row>
    <row r="132" spans="1:17" s="40" customFormat="1" ht="14.25" hidden="1">
      <c r="A132" s="41"/>
      <c r="B132" s="42">
        <f t="shared" si="25"/>
        <v>0</v>
      </c>
      <c r="C132" s="42">
        <f>SUM(E132,G132,M132,N132)</f>
        <v>0</v>
      </c>
      <c r="D132" s="43">
        <v>0</v>
      </c>
      <c r="E132" s="43">
        <v>0</v>
      </c>
      <c r="F132" s="43"/>
      <c r="G132" s="43"/>
      <c r="H132" s="43">
        <v>0</v>
      </c>
      <c r="I132" s="43">
        <v>0</v>
      </c>
      <c r="J132" s="43">
        <f>SUM(J134,J136,J154)</f>
        <v>0</v>
      </c>
      <c r="K132" s="43">
        <f>SUM(K134,K136,K154)</f>
        <v>0</v>
      </c>
      <c r="L132" s="43"/>
      <c r="M132" s="77"/>
      <c r="N132" s="36"/>
      <c r="O132" s="46"/>
      <c r="P132" s="46"/>
      <c r="Q132" s="46"/>
    </row>
    <row r="133" spans="1:17" s="40" customFormat="1" ht="14.25">
      <c r="A133" s="41" t="s">
        <v>83</v>
      </c>
      <c r="B133" s="42">
        <f t="shared" si="25"/>
        <v>80000</v>
      </c>
      <c r="C133" s="42">
        <f t="shared" si="25"/>
        <v>80000</v>
      </c>
      <c r="D133" s="43">
        <v>35000</v>
      </c>
      <c r="E133" s="43">
        <v>35000</v>
      </c>
      <c r="F133" s="38"/>
      <c r="G133" s="38"/>
      <c r="H133" s="38"/>
      <c r="I133" s="38"/>
      <c r="J133" s="38"/>
      <c r="K133" s="38"/>
      <c r="L133" s="43">
        <v>45000</v>
      </c>
      <c r="M133" s="77">
        <v>45000</v>
      </c>
      <c r="N133" s="36"/>
      <c r="O133" s="46"/>
      <c r="P133" s="46"/>
      <c r="Q133" s="46"/>
    </row>
    <row r="134" spans="1:17" s="40" customFormat="1" ht="14.25" hidden="1">
      <c r="A134" s="41"/>
      <c r="B134" s="42">
        <f t="shared" si="25"/>
        <v>0</v>
      </c>
      <c r="C134" s="42">
        <f>SUM(E134,G134,M134,N134)</f>
        <v>0</v>
      </c>
      <c r="D134" s="43"/>
      <c r="E134" s="43"/>
      <c r="F134" s="43"/>
      <c r="G134" s="43"/>
      <c r="H134" s="43"/>
      <c r="I134" s="43"/>
      <c r="J134" s="43"/>
      <c r="K134" s="43"/>
      <c r="L134" s="43"/>
      <c r="M134" s="77"/>
      <c r="N134" s="36"/>
      <c r="O134" s="46"/>
      <c r="P134" s="46"/>
      <c r="Q134" s="46"/>
    </row>
    <row r="135" spans="1:17" s="40" customFormat="1" ht="14.25">
      <c r="A135" s="41" t="s">
        <v>84</v>
      </c>
      <c r="B135" s="42">
        <f t="shared" si="25"/>
        <v>74300</v>
      </c>
      <c r="C135" s="42">
        <f t="shared" si="25"/>
        <v>74300</v>
      </c>
      <c r="D135" s="43">
        <v>30000</v>
      </c>
      <c r="E135" s="43">
        <v>30000</v>
      </c>
      <c r="F135" s="43">
        <v>10000</v>
      </c>
      <c r="G135" s="43">
        <v>10000</v>
      </c>
      <c r="H135" s="43"/>
      <c r="I135" s="43"/>
      <c r="J135" s="43"/>
      <c r="K135" s="43"/>
      <c r="L135" s="43">
        <v>34300</v>
      </c>
      <c r="M135" s="77">
        <v>34300</v>
      </c>
      <c r="N135" s="91" t="s">
        <v>300</v>
      </c>
      <c r="O135" s="46"/>
      <c r="P135" s="46"/>
      <c r="Q135" s="46"/>
    </row>
    <row r="136" spans="1:17" s="40" customFormat="1" ht="14.25" hidden="1">
      <c r="A136" s="41"/>
      <c r="B136" s="42">
        <f t="shared" si="25"/>
        <v>0</v>
      </c>
      <c r="C136" s="42">
        <f>SUM(E136,G136,M136,N136)</f>
        <v>0</v>
      </c>
      <c r="D136" s="43">
        <v>0</v>
      </c>
      <c r="E136" s="43">
        <v>0</v>
      </c>
      <c r="F136" s="43"/>
      <c r="G136" s="43"/>
      <c r="H136" s="43">
        <v>0</v>
      </c>
      <c r="I136" s="43">
        <v>0</v>
      </c>
      <c r="J136" s="43">
        <f>J138+J140+J142+J144+J146+J148+J150+J152</f>
        <v>0</v>
      </c>
      <c r="K136" s="43">
        <f>K138+K140+K142+K144+K146+K148+K150+K152</f>
        <v>0</v>
      </c>
      <c r="L136" s="43"/>
      <c r="M136" s="77"/>
      <c r="N136" s="36"/>
      <c r="O136" s="46"/>
      <c r="P136" s="46"/>
      <c r="Q136" s="46"/>
    </row>
    <row r="137" spans="1:17" s="40" customFormat="1" ht="14.25">
      <c r="A137" s="41" t="s">
        <v>85</v>
      </c>
      <c r="B137" s="42">
        <f t="shared" si="25"/>
        <v>25000</v>
      </c>
      <c r="C137" s="42">
        <f t="shared" si="25"/>
        <v>25000</v>
      </c>
      <c r="D137" s="43"/>
      <c r="E137" s="43"/>
      <c r="F137" s="38"/>
      <c r="G137" s="38"/>
      <c r="H137" s="38"/>
      <c r="I137" s="38"/>
      <c r="J137" s="43"/>
      <c r="K137" s="38"/>
      <c r="L137" s="43">
        <v>25000</v>
      </c>
      <c r="M137" s="77">
        <v>25000</v>
      </c>
      <c r="N137" s="36"/>
      <c r="O137" s="46"/>
      <c r="P137" s="46"/>
      <c r="Q137" s="46"/>
    </row>
    <row r="138" spans="1:14" s="46" customFormat="1" ht="14.25" hidden="1">
      <c r="A138" s="41"/>
      <c r="B138" s="42">
        <f t="shared" si="25"/>
        <v>0</v>
      </c>
      <c r="C138" s="42">
        <f t="shared" si="25"/>
        <v>0</v>
      </c>
      <c r="D138" s="43"/>
      <c r="E138" s="43"/>
      <c r="F138" s="43"/>
      <c r="G138" s="43"/>
      <c r="H138" s="43"/>
      <c r="I138" s="43"/>
      <c r="J138" s="43"/>
      <c r="K138" s="43"/>
      <c r="L138" s="43"/>
      <c r="M138" s="77"/>
      <c r="N138" s="36"/>
    </row>
    <row r="139" spans="1:14" s="46" customFormat="1" ht="14.25">
      <c r="A139" s="41" t="s">
        <v>86</v>
      </c>
      <c r="B139" s="42">
        <f t="shared" si="25"/>
        <v>60000</v>
      </c>
      <c r="C139" s="42">
        <f t="shared" si="25"/>
        <v>60000</v>
      </c>
      <c r="D139" s="43">
        <v>20000</v>
      </c>
      <c r="E139" s="43">
        <v>20000</v>
      </c>
      <c r="F139" s="43"/>
      <c r="G139" s="43"/>
      <c r="H139" s="43"/>
      <c r="I139" s="43"/>
      <c r="J139" s="43"/>
      <c r="K139" s="43"/>
      <c r="L139" s="43">
        <v>40000</v>
      </c>
      <c r="M139" s="77">
        <v>40000</v>
      </c>
      <c r="N139" s="36"/>
    </row>
    <row r="140" spans="1:14" s="46" customFormat="1" ht="14.25" hidden="1">
      <c r="A140" s="41"/>
      <c r="B140" s="42">
        <f t="shared" si="25"/>
        <v>0</v>
      </c>
      <c r="C140" s="42">
        <f t="shared" si="25"/>
        <v>0</v>
      </c>
      <c r="D140" s="43"/>
      <c r="E140" s="43"/>
      <c r="F140" s="43"/>
      <c r="G140" s="43"/>
      <c r="H140" s="43"/>
      <c r="I140" s="43"/>
      <c r="J140" s="43"/>
      <c r="K140" s="43"/>
      <c r="L140" s="43"/>
      <c r="M140" s="77"/>
      <c r="N140" s="36"/>
    </row>
    <row r="141" spans="1:14" s="46" customFormat="1" ht="14.25" hidden="1">
      <c r="A141" s="41" t="s">
        <v>87</v>
      </c>
      <c r="B141" s="42">
        <f t="shared" si="25"/>
        <v>0</v>
      </c>
      <c r="C141" s="42">
        <f t="shared" si="25"/>
        <v>0</v>
      </c>
      <c r="D141" s="43"/>
      <c r="E141" s="43"/>
      <c r="F141" s="43"/>
      <c r="G141" s="43"/>
      <c r="H141" s="43"/>
      <c r="I141" s="43"/>
      <c r="J141" s="43"/>
      <c r="K141" s="43"/>
      <c r="L141" s="43">
        <v>0</v>
      </c>
      <c r="M141" s="77">
        <v>0</v>
      </c>
      <c r="N141" s="36"/>
    </row>
    <row r="142" spans="1:14" s="46" customFormat="1" ht="14.25" hidden="1">
      <c r="A142" s="41"/>
      <c r="B142" s="42">
        <f t="shared" si="25"/>
        <v>0</v>
      </c>
      <c r="C142" s="42">
        <f t="shared" si="25"/>
        <v>0</v>
      </c>
      <c r="D142" s="43"/>
      <c r="E142" s="43"/>
      <c r="F142" s="43"/>
      <c r="G142" s="43"/>
      <c r="H142" s="43"/>
      <c r="I142" s="43"/>
      <c r="J142" s="43"/>
      <c r="K142" s="43"/>
      <c r="L142" s="43"/>
      <c r="M142" s="77"/>
      <c r="N142" s="36"/>
    </row>
    <row r="143" spans="1:14" s="46" customFormat="1" ht="14.25" hidden="1">
      <c r="A143" s="41" t="s">
        <v>88</v>
      </c>
      <c r="B143" s="42">
        <f t="shared" si="25"/>
        <v>0</v>
      </c>
      <c r="C143" s="42">
        <f t="shared" si="25"/>
        <v>0</v>
      </c>
      <c r="D143" s="43">
        <v>0</v>
      </c>
      <c r="E143" s="43">
        <v>0</v>
      </c>
      <c r="F143" s="43">
        <v>0</v>
      </c>
      <c r="G143" s="43">
        <v>0</v>
      </c>
      <c r="H143" s="43"/>
      <c r="I143" s="43"/>
      <c r="J143" s="43"/>
      <c r="K143" s="43"/>
      <c r="L143" s="43"/>
      <c r="M143" s="77"/>
      <c r="N143" s="36"/>
    </row>
    <row r="144" spans="1:14" s="46" customFormat="1" ht="14.25">
      <c r="A144" s="41" t="s">
        <v>89</v>
      </c>
      <c r="B144" s="42">
        <f t="shared" si="25"/>
        <v>81487</v>
      </c>
      <c r="C144" s="42">
        <f t="shared" si="25"/>
        <v>81487</v>
      </c>
      <c r="D144" s="43"/>
      <c r="E144" s="43"/>
      <c r="F144" s="43">
        <v>42000</v>
      </c>
      <c r="G144" s="43">
        <v>42000</v>
      </c>
      <c r="H144" s="43"/>
      <c r="I144" s="43"/>
      <c r="J144" s="43"/>
      <c r="K144" s="43"/>
      <c r="L144" s="43">
        <v>39487</v>
      </c>
      <c r="M144" s="77">
        <v>39487</v>
      </c>
      <c r="N144" s="92" t="s">
        <v>303</v>
      </c>
    </row>
    <row r="145" spans="1:14" s="46" customFormat="1" ht="14.25" hidden="1">
      <c r="A145" s="41"/>
      <c r="B145" s="42">
        <f t="shared" si="25"/>
        <v>0</v>
      </c>
      <c r="C145" s="42">
        <f t="shared" si="25"/>
        <v>0</v>
      </c>
      <c r="D145" s="43"/>
      <c r="E145" s="43"/>
      <c r="F145" s="43"/>
      <c r="G145" s="43"/>
      <c r="H145" s="43"/>
      <c r="I145" s="43"/>
      <c r="J145" s="43"/>
      <c r="K145" s="43"/>
      <c r="L145" s="43"/>
      <c r="M145" s="77"/>
      <c r="N145" s="92" t="s">
        <v>301</v>
      </c>
    </row>
    <row r="146" spans="1:14" s="46" customFormat="1" ht="14.25" hidden="1">
      <c r="A146" s="41"/>
      <c r="B146" s="42">
        <f t="shared" si="25"/>
        <v>0</v>
      </c>
      <c r="C146" s="42">
        <f t="shared" si="25"/>
        <v>0</v>
      </c>
      <c r="D146" s="43"/>
      <c r="E146" s="43"/>
      <c r="F146" s="43"/>
      <c r="G146" s="43"/>
      <c r="H146" s="43"/>
      <c r="I146" s="43"/>
      <c r="J146" s="43"/>
      <c r="K146" s="43"/>
      <c r="L146" s="43"/>
      <c r="M146" s="77"/>
      <c r="N146" s="92" t="s">
        <v>301</v>
      </c>
    </row>
    <row r="147" spans="1:14" s="46" customFormat="1" ht="14.25">
      <c r="A147" s="41" t="s">
        <v>90</v>
      </c>
      <c r="B147" s="42">
        <f t="shared" si="25"/>
        <v>71263</v>
      </c>
      <c r="C147" s="42">
        <f t="shared" si="25"/>
        <v>71263</v>
      </c>
      <c r="D147" s="43"/>
      <c r="E147" s="43"/>
      <c r="F147" s="43">
        <v>43000</v>
      </c>
      <c r="G147" s="43">
        <v>43000</v>
      </c>
      <c r="H147" s="43"/>
      <c r="I147" s="43"/>
      <c r="J147" s="43"/>
      <c r="K147" s="43"/>
      <c r="L147" s="43">
        <v>28263</v>
      </c>
      <c r="M147" s="77">
        <v>28263</v>
      </c>
      <c r="N147" s="92" t="s">
        <v>302</v>
      </c>
    </row>
    <row r="148" spans="1:14" s="46" customFormat="1" ht="14.25" hidden="1">
      <c r="A148" s="41"/>
      <c r="B148" s="42">
        <f t="shared" si="25"/>
        <v>0</v>
      </c>
      <c r="C148" s="42">
        <f t="shared" si="25"/>
        <v>0</v>
      </c>
      <c r="D148" s="43"/>
      <c r="E148" s="43"/>
      <c r="F148" s="43"/>
      <c r="G148" s="43"/>
      <c r="H148" s="43"/>
      <c r="I148" s="43"/>
      <c r="J148" s="43"/>
      <c r="K148" s="43"/>
      <c r="L148" s="43"/>
      <c r="M148" s="77"/>
      <c r="N148" s="36"/>
    </row>
    <row r="149" spans="1:14" s="46" customFormat="1" ht="14.25" hidden="1">
      <c r="A149" s="41" t="s">
        <v>91</v>
      </c>
      <c r="B149" s="42">
        <f t="shared" si="25"/>
        <v>0</v>
      </c>
      <c r="C149" s="42">
        <f t="shared" si="25"/>
        <v>0</v>
      </c>
      <c r="D149" s="43"/>
      <c r="E149" s="43"/>
      <c r="F149" s="43">
        <v>0</v>
      </c>
      <c r="G149" s="43">
        <v>0</v>
      </c>
      <c r="H149" s="43"/>
      <c r="I149" s="43"/>
      <c r="J149" s="43"/>
      <c r="K149" s="43"/>
      <c r="L149" s="43"/>
      <c r="M149" s="77"/>
      <c r="N149" s="36"/>
    </row>
    <row r="150" spans="1:14" s="46" customFormat="1" ht="14.25" hidden="1">
      <c r="A150" s="41"/>
      <c r="B150" s="42">
        <f t="shared" si="25"/>
        <v>0</v>
      </c>
      <c r="C150" s="42">
        <f t="shared" si="25"/>
        <v>0</v>
      </c>
      <c r="D150" s="43"/>
      <c r="E150" s="43"/>
      <c r="F150" s="43"/>
      <c r="G150" s="43"/>
      <c r="H150" s="43"/>
      <c r="I150" s="43"/>
      <c r="J150" s="43"/>
      <c r="K150" s="43"/>
      <c r="L150" s="43"/>
      <c r="M150" s="77"/>
      <c r="N150" s="36"/>
    </row>
    <row r="151" spans="1:14" s="46" customFormat="1" ht="14.25" hidden="1">
      <c r="A151" s="41" t="s">
        <v>92</v>
      </c>
      <c r="B151" s="42">
        <f t="shared" si="25"/>
        <v>0</v>
      </c>
      <c r="C151" s="42">
        <f t="shared" si="25"/>
        <v>0</v>
      </c>
      <c r="D151" s="43">
        <v>0</v>
      </c>
      <c r="E151" s="43">
        <v>0</v>
      </c>
      <c r="F151" s="43"/>
      <c r="G151" s="43"/>
      <c r="H151" s="43"/>
      <c r="I151" s="43"/>
      <c r="J151" s="43"/>
      <c r="K151" s="43"/>
      <c r="L151" s="43"/>
      <c r="M151" s="77"/>
      <c r="N151" s="36"/>
    </row>
    <row r="152" spans="1:17" s="46" customFormat="1" ht="14.25" hidden="1">
      <c r="A152" s="41"/>
      <c r="B152" s="42">
        <f t="shared" si="25"/>
        <v>0</v>
      </c>
      <c r="C152" s="42">
        <f t="shared" si="25"/>
        <v>0</v>
      </c>
      <c r="D152" s="43"/>
      <c r="E152" s="43"/>
      <c r="F152" s="43"/>
      <c r="G152" s="43"/>
      <c r="H152" s="43"/>
      <c r="I152" s="43"/>
      <c r="J152" s="43"/>
      <c r="K152" s="43"/>
      <c r="L152" s="43"/>
      <c r="M152" s="77"/>
      <c r="N152" s="36"/>
      <c r="O152" s="40"/>
      <c r="P152" s="40"/>
      <c r="Q152" s="40"/>
    </row>
    <row r="153" spans="1:14" s="46" customFormat="1" ht="14.25" hidden="1">
      <c r="A153" s="41"/>
      <c r="B153" s="42">
        <f t="shared" si="25"/>
        <v>0</v>
      </c>
      <c r="C153" s="42">
        <f t="shared" si="25"/>
        <v>0</v>
      </c>
      <c r="D153" s="43"/>
      <c r="E153" s="43"/>
      <c r="F153" s="43"/>
      <c r="G153" s="43"/>
      <c r="H153" s="43"/>
      <c r="I153" s="43"/>
      <c r="J153" s="43"/>
      <c r="K153" s="43"/>
      <c r="L153" s="43"/>
      <c r="M153" s="77">
        <v>0</v>
      </c>
      <c r="N153" s="36"/>
    </row>
    <row r="154" spans="1:14" s="46" customFormat="1" ht="14.25" hidden="1">
      <c r="A154" s="37"/>
      <c r="B154" s="42">
        <f t="shared" si="25"/>
        <v>0</v>
      </c>
      <c r="C154" s="42">
        <f t="shared" si="25"/>
        <v>0</v>
      </c>
      <c r="D154" s="38">
        <f aca="true" t="shared" si="28" ref="D154:M155">D156+D158</f>
        <v>0</v>
      </c>
      <c r="E154" s="38">
        <f t="shared" si="28"/>
        <v>0</v>
      </c>
      <c r="F154" s="38">
        <f t="shared" si="28"/>
        <v>0</v>
      </c>
      <c r="G154" s="38">
        <f t="shared" si="28"/>
        <v>0</v>
      </c>
      <c r="H154" s="38">
        <f t="shared" si="28"/>
        <v>0</v>
      </c>
      <c r="I154" s="38">
        <f t="shared" si="28"/>
        <v>0</v>
      </c>
      <c r="J154" s="38">
        <f t="shared" si="28"/>
        <v>0</v>
      </c>
      <c r="K154" s="38">
        <f t="shared" si="28"/>
        <v>0</v>
      </c>
      <c r="L154" s="38">
        <f t="shared" si="28"/>
        <v>0</v>
      </c>
      <c r="M154" s="76">
        <f t="shared" si="28"/>
        <v>0</v>
      </c>
      <c r="N154" s="36"/>
    </row>
    <row r="155" spans="1:17" s="46" customFormat="1" ht="14.25" hidden="1">
      <c r="A155" s="37"/>
      <c r="B155" s="42">
        <f t="shared" si="25"/>
        <v>0</v>
      </c>
      <c r="C155" s="42">
        <f t="shared" si="25"/>
        <v>0</v>
      </c>
      <c r="D155" s="38">
        <f t="shared" si="28"/>
        <v>0</v>
      </c>
      <c r="E155" s="38">
        <f t="shared" si="28"/>
        <v>0</v>
      </c>
      <c r="F155" s="38">
        <f t="shared" si="28"/>
        <v>0</v>
      </c>
      <c r="G155" s="38">
        <f t="shared" si="28"/>
        <v>0</v>
      </c>
      <c r="H155" s="38">
        <f t="shared" si="28"/>
        <v>0</v>
      </c>
      <c r="I155" s="38">
        <f t="shared" si="28"/>
        <v>0</v>
      </c>
      <c r="J155" s="38">
        <f t="shared" si="28"/>
        <v>0</v>
      </c>
      <c r="K155" s="38">
        <f t="shared" si="28"/>
        <v>0</v>
      </c>
      <c r="L155" s="38">
        <f t="shared" si="28"/>
        <v>0</v>
      </c>
      <c r="M155" s="76">
        <f t="shared" si="28"/>
        <v>0</v>
      </c>
      <c r="N155" s="36"/>
      <c r="O155" s="40"/>
      <c r="P155" s="40"/>
      <c r="Q155" s="40"/>
    </row>
    <row r="156" spans="1:17" s="46" customFormat="1" ht="14.25" hidden="1">
      <c r="A156" s="41"/>
      <c r="B156" s="42">
        <f t="shared" si="25"/>
        <v>0</v>
      </c>
      <c r="C156" s="42">
        <f t="shared" si="25"/>
        <v>0</v>
      </c>
      <c r="D156" s="43"/>
      <c r="E156" s="43"/>
      <c r="F156" s="43"/>
      <c r="G156" s="43"/>
      <c r="H156" s="43"/>
      <c r="I156" s="43"/>
      <c r="J156" s="43"/>
      <c r="K156" s="43"/>
      <c r="L156" s="43">
        <v>0</v>
      </c>
      <c r="M156" s="77">
        <v>0</v>
      </c>
      <c r="N156" s="36"/>
      <c r="O156" s="40"/>
      <c r="P156" s="40"/>
      <c r="Q156" s="40"/>
    </row>
    <row r="157" spans="1:14" s="46" customFormat="1" ht="14.25" hidden="1">
      <c r="A157" s="41"/>
      <c r="B157" s="42">
        <f t="shared" si="25"/>
        <v>0</v>
      </c>
      <c r="C157" s="42">
        <f t="shared" si="25"/>
        <v>0</v>
      </c>
      <c r="D157" s="43"/>
      <c r="E157" s="43"/>
      <c r="F157" s="43"/>
      <c r="G157" s="43"/>
      <c r="H157" s="43"/>
      <c r="I157" s="43"/>
      <c r="J157" s="43"/>
      <c r="K157" s="43"/>
      <c r="L157" s="43"/>
      <c r="M157" s="77"/>
      <c r="N157" s="36"/>
    </row>
    <row r="158" spans="1:17" s="46" customFormat="1" ht="14.25" hidden="1">
      <c r="A158" s="41"/>
      <c r="B158" s="42">
        <f aca="true" t="shared" si="29" ref="B158:C173">SUM(D158,F158,H158,J158,L158)</f>
        <v>0</v>
      </c>
      <c r="C158" s="42">
        <f t="shared" si="29"/>
        <v>0</v>
      </c>
      <c r="D158" s="43"/>
      <c r="E158" s="43"/>
      <c r="F158" s="43"/>
      <c r="G158" s="43"/>
      <c r="H158" s="43"/>
      <c r="I158" s="43"/>
      <c r="J158" s="43"/>
      <c r="K158" s="43"/>
      <c r="L158" s="43">
        <v>0</v>
      </c>
      <c r="M158" s="77">
        <v>0</v>
      </c>
      <c r="N158" s="36"/>
      <c r="O158" s="40"/>
      <c r="P158" s="40"/>
      <c r="Q158" s="40"/>
    </row>
    <row r="159" spans="1:17" s="46" customFormat="1" ht="14.25" hidden="1">
      <c r="A159" s="41"/>
      <c r="B159" s="42">
        <f t="shared" si="29"/>
        <v>0</v>
      </c>
      <c r="C159" s="42">
        <f t="shared" si="29"/>
        <v>0</v>
      </c>
      <c r="D159" s="43"/>
      <c r="E159" s="43"/>
      <c r="F159" s="43"/>
      <c r="G159" s="43"/>
      <c r="H159" s="43"/>
      <c r="I159" s="43"/>
      <c r="J159" s="43"/>
      <c r="K159" s="43"/>
      <c r="L159" s="43"/>
      <c r="M159" s="77"/>
      <c r="N159" s="36"/>
      <c r="O159" s="40"/>
      <c r="P159" s="40"/>
      <c r="Q159" s="40"/>
    </row>
    <row r="160" spans="1:14" s="40" customFormat="1" ht="14.25" hidden="1">
      <c r="A160" s="37"/>
      <c r="B160" s="42">
        <f t="shared" si="29"/>
        <v>0</v>
      </c>
      <c r="C160" s="42">
        <f t="shared" si="29"/>
        <v>0</v>
      </c>
      <c r="D160" s="38">
        <f aca="true" t="shared" si="30" ref="D160:M160">SUM(D167)</f>
        <v>0</v>
      </c>
      <c r="E160" s="38">
        <f t="shared" si="30"/>
        <v>0</v>
      </c>
      <c r="F160" s="38">
        <f t="shared" si="30"/>
        <v>0</v>
      </c>
      <c r="G160" s="38">
        <f t="shared" si="30"/>
        <v>0</v>
      </c>
      <c r="H160" s="38">
        <f t="shared" si="30"/>
        <v>0</v>
      </c>
      <c r="I160" s="38">
        <f>SUM(I167)</f>
        <v>0</v>
      </c>
      <c r="J160" s="38">
        <f>SUM(J167)</f>
        <v>0</v>
      </c>
      <c r="K160" s="38">
        <f>SUM(K167)</f>
        <v>0</v>
      </c>
      <c r="L160" s="38">
        <f t="shared" si="30"/>
        <v>0</v>
      </c>
      <c r="M160" s="76">
        <f t="shared" si="30"/>
        <v>0</v>
      </c>
      <c r="N160" s="36"/>
    </row>
    <row r="161" spans="1:14" s="46" customFormat="1" ht="14.25" hidden="1">
      <c r="A161" s="41" t="s">
        <v>93</v>
      </c>
      <c r="B161" s="42">
        <f t="shared" si="29"/>
        <v>0</v>
      </c>
      <c r="C161" s="42">
        <f t="shared" si="29"/>
        <v>0</v>
      </c>
      <c r="D161" s="43"/>
      <c r="E161" s="43"/>
      <c r="F161" s="43"/>
      <c r="G161" s="43"/>
      <c r="H161" s="43"/>
      <c r="I161" s="43"/>
      <c r="J161" s="43"/>
      <c r="K161" s="43"/>
      <c r="L161" s="43">
        <v>0</v>
      </c>
      <c r="M161" s="77">
        <v>0</v>
      </c>
      <c r="N161" s="36"/>
    </row>
    <row r="162" spans="1:14" s="46" customFormat="1" ht="14.25" hidden="1">
      <c r="A162" s="41" t="s">
        <v>94</v>
      </c>
      <c r="B162" s="42">
        <f t="shared" si="29"/>
        <v>0</v>
      </c>
      <c r="C162" s="42">
        <f t="shared" si="29"/>
        <v>0</v>
      </c>
      <c r="D162" s="43"/>
      <c r="E162" s="43"/>
      <c r="F162" s="43">
        <v>0</v>
      </c>
      <c r="G162" s="43">
        <v>0</v>
      </c>
      <c r="H162" s="43">
        <v>0</v>
      </c>
      <c r="I162" s="43">
        <v>0</v>
      </c>
      <c r="J162" s="43"/>
      <c r="K162" s="43"/>
      <c r="L162" s="43"/>
      <c r="M162" s="77"/>
      <c r="N162" s="36"/>
    </row>
    <row r="163" spans="1:17" s="40" customFormat="1" ht="14.25">
      <c r="A163" s="41" t="s">
        <v>95</v>
      </c>
      <c r="B163" s="42">
        <f t="shared" si="29"/>
        <v>1740</v>
      </c>
      <c r="C163" s="42">
        <f t="shared" si="29"/>
        <v>1740</v>
      </c>
      <c r="D163" s="43"/>
      <c r="E163" s="43"/>
      <c r="F163" s="43">
        <v>1740</v>
      </c>
      <c r="G163" s="43">
        <v>1740</v>
      </c>
      <c r="H163" s="43"/>
      <c r="I163" s="43"/>
      <c r="J163" s="43"/>
      <c r="K163" s="43"/>
      <c r="L163" s="43"/>
      <c r="M163" s="77"/>
      <c r="N163" s="36"/>
      <c r="O163" s="46"/>
      <c r="P163" s="46"/>
      <c r="Q163" s="46"/>
    </row>
    <row r="164" spans="1:23" s="40" customFormat="1" ht="14.25" hidden="1">
      <c r="A164" s="37" t="s">
        <v>96</v>
      </c>
      <c r="B164" s="35">
        <f t="shared" si="29"/>
        <v>0</v>
      </c>
      <c r="C164" s="35">
        <f t="shared" si="29"/>
        <v>0</v>
      </c>
      <c r="D164" s="38">
        <f aca="true" t="shared" si="31" ref="D164:M164">SUM(D165)</f>
        <v>0</v>
      </c>
      <c r="E164" s="38">
        <f t="shared" si="31"/>
        <v>0</v>
      </c>
      <c r="F164" s="38">
        <f t="shared" si="31"/>
        <v>0</v>
      </c>
      <c r="G164" s="38">
        <f t="shared" si="31"/>
        <v>0</v>
      </c>
      <c r="H164" s="38">
        <f t="shared" si="31"/>
        <v>0</v>
      </c>
      <c r="I164" s="38">
        <f t="shared" si="31"/>
        <v>0</v>
      </c>
      <c r="J164" s="38">
        <f t="shared" si="31"/>
        <v>0</v>
      </c>
      <c r="K164" s="38">
        <f t="shared" si="31"/>
        <v>0</v>
      </c>
      <c r="L164" s="38">
        <f t="shared" si="31"/>
        <v>0</v>
      </c>
      <c r="M164" s="76">
        <f t="shared" si="31"/>
        <v>0</v>
      </c>
      <c r="N164" s="36"/>
      <c r="O164" s="46"/>
      <c r="P164" s="46"/>
      <c r="Q164" s="46"/>
      <c r="S164" s="46"/>
      <c r="T164" s="46"/>
      <c r="U164" s="46"/>
      <c r="V164" s="46"/>
      <c r="W164" s="46"/>
    </row>
    <row r="165" spans="1:14" s="46" customFormat="1" ht="14.25" hidden="1">
      <c r="A165" s="41" t="s">
        <v>97</v>
      </c>
      <c r="B165" s="42">
        <f t="shared" si="29"/>
        <v>0</v>
      </c>
      <c r="C165" s="42">
        <f t="shared" si="29"/>
        <v>0</v>
      </c>
      <c r="D165" s="43"/>
      <c r="E165" s="43"/>
      <c r="F165" s="43"/>
      <c r="G165" s="43"/>
      <c r="H165" s="43"/>
      <c r="I165" s="43"/>
      <c r="J165" s="43"/>
      <c r="K165" s="43"/>
      <c r="L165" s="43"/>
      <c r="M165" s="77"/>
      <c r="N165" s="36"/>
    </row>
    <row r="166" spans="1:17" s="40" customFormat="1" ht="14.25">
      <c r="A166" s="37" t="s">
        <v>98</v>
      </c>
      <c r="B166" s="35">
        <f t="shared" si="29"/>
        <v>67822</v>
      </c>
      <c r="C166" s="35">
        <f t="shared" si="29"/>
        <v>67822</v>
      </c>
      <c r="D166" s="38">
        <f aca="true" t="shared" si="32" ref="D166:M166">SUM(D168)</f>
        <v>30000</v>
      </c>
      <c r="E166" s="38">
        <f t="shared" si="32"/>
        <v>30000</v>
      </c>
      <c r="F166" s="38">
        <f t="shared" si="32"/>
        <v>10000</v>
      </c>
      <c r="G166" s="38">
        <f t="shared" si="32"/>
        <v>10000</v>
      </c>
      <c r="H166" s="38">
        <f t="shared" si="32"/>
        <v>0</v>
      </c>
      <c r="I166" s="38">
        <f>SUM(I168)</f>
        <v>0</v>
      </c>
      <c r="J166" s="38">
        <f>SUM(J168)</f>
        <v>0</v>
      </c>
      <c r="K166" s="38">
        <f>SUM(K168)</f>
        <v>0</v>
      </c>
      <c r="L166" s="38">
        <f t="shared" si="32"/>
        <v>27822</v>
      </c>
      <c r="M166" s="76">
        <f t="shared" si="32"/>
        <v>27822</v>
      </c>
      <c r="N166" s="36"/>
      <c r="O166" s="46"/>
      <c r="P166" s="46"/>
      <c r="Q166" s="46"/>
    </row>
    <row r="167" spans="1:17" s="40" customFormat="1" ht="14.25" hidden="1">
      <c r="A167" s="37"/>
      <c r="B167" s="35">
        <f t="shared" si="29"/>
        <v>0</v>
      </c>
      <c r="C167" s="35">
        <f>SUM(E167,G167,M167,N167)</f>
        <v>0</v>
      </c>
      <c r="D167" s="38">
        <f aca="true" t="shared" si="33" ref="D167:M168">D169+D171+D173+D175</f>
        <v>0</v>
      </c>
      <c r="E167" s="38">
        <f t="shared" si="33"/>
        <v>0</v>
      </c>
      <c r="F167" s="38">
        <f t="shared" si="33"/>
        <v>0</v>
      </c>
      <c r="G167" s="38">
        <f t="shared" si="33"/>
        <v>0</v>
      </c>
      <c r="H167" s="38">
        <f t="shared" si="33"/>
        <v>0</v>
      </c>
      <c r="I167" s="38">
        <f t="shared" si="33"/>
        <v>0</v>
      </c>
      <c r="J167" s="38">
        <f t="shared" si="33"/>
        <v>0</v>
      </c>
      <c r="K167" s="38">
        <f t="shared" si="33"/>
        <v>0</v>
      </c>
      <c r="L167" s="38">
        <f t="shared" si="33"/>
        <v>0</v>
      </c>
      <c r="M167" s="76">
        <f t="shared" si="33"/>
        <v>0</v>
      </c>
      <c r="N167" s="36"/>
      <c r="O167" s="46"/>
      <c r="P167" s="46"/>
      <c r="Q167" s="46"/>
    </row>
    <row r="168" spans="1:17" s="40" customFormat="1" ht="14.25">
      <c r="A168" s="37" t="s">
        <v>44</v>
      </c>
      <c r="B168" s="35">
        <f t="shared" si="29"/>
        <v>67822</v>
      </c>
      <c r="C168" s="35">
        <f>SUM(E168,G168,I168,K168,M168)</f>
        <v>67822</v>
      </c>
      <c r="D168" s="38">
        <f t="shared" si="33"/>
        <v>30000</v>
      </c>
      <c r="E168" s="38">
        <f t="shared" si="33"/>
        <v>30000</v>
      </c>
      <c r="F168" s="38">
        <f t="shared" si="33"/>
        <v>10000</v>
      </c>
      <c r="G168" s="38">
        <f t="shared" si="33"/>
        <v>10000</v>
      </c>
      <c r="H168" s="38">
        <f t="shared" si="33"/>
        <v>0</v>
      </c>
      <c r="I168" s="38">
        <f t="shared" si="33"/>
        <v>0</v>
      </c>
      <c r="J168" s="38">
        <f t="shared" si="33"/>
        <v>0</v>
      </c>
      <c r="K168" s="38">
        <f t="shared" si="33"/>
        <v>0</v>
      </c>
      <c r="L168" s="38">
        <f t="shared" si="33"/>
        <v>27822</v>
      </c>
      <c r="M168" s="76">
        <f t="shared" si="33"/>
        <v>27822</v>
      </c>
      <c r="N168" s="36"/>
      <c r="O168" s="46"/>
      <c r="P168" s="46"/>
      <c r="Q168" s="46"/>
    </row>
    <row r="169" spans="1:17" s="46" customFormat="1" ht="14.25" hidden="1">
      <c r="A169" s="41"/>
      <c r="B169" s="42">
        <f t="shared" si="29"/>
        <v>0</v>
      </c>
      <c r="C169" s="42">
        <f>SUM(E169,G169,M169,N169)</f>
        <v>0</v>
      </c>
      <c r="D169" s="43"/>
      <c r="E169" s="43"/>
      <c r="F169" s="43"/>
      <c r="G169" s="43"/>
      <c r="H169" s="43"/>
      <c r="I169" s="43"/>
      <c r="J169" s="43"/>
      <c r="K169" s="43"/>
      <c r="L169" s="43"/>
      <c r="M169" s="77"/>
      <c r="N169" s="36"/>
      <c r="O169" s="40"/>
      <c r="P169" s="40"/>
      <c r="Q169" s="40"/>
    </row>
    <row r="170" spans="1:17" s="46" customFormat="1" ht="14.25">
      <c r="A170" s="41" t="s">
        <v>99</v>
      </c>
      <c r="B170" s="42">
        <f t="shared" si="29"/>
        <v>67822</v>
      </c>
      <c r="C170" s="42">
        <f t="shared" si="29"/>
        <v>67822</v>
      </c>
      <c r="D170" s="43">
        <v>30000</v>
      </c>
      <c r="E170" s="43">
        <v>30000</v>
      </c>
      <c r="F170" s="43">
        <v>10000</v>
      </c>
      <c r="G170" s="43">
        <v>10000</v>
      </c>
      <c r="H170" s="43"/>
      <c r="I170" s="43"/>
      <c r="J170" s="43"/>
      <c r="K170" s="43"/>
      <c r="L170" s="43">
        <v>27822</v>
      </c>
      <c r="M170" s="77">
        <v>27822</v>
      </c>
      <c r="N170" s="36"/>
      <c r="O170" s="40"/>
      <c r="P170" s="40"/>
      <c r="Q170" s="40"/>
    </row>
    <row r="171" spans="1:17" s="46" customFormat="1" ht="14.25" hidden="1">
      <c r="A171" s="41"/>
      <c r="B171" s="42">
        <f t="shared" si="29"/>
        <v>0</v>
      </c>
      <c r="C171" s="42">
        <f t="shared" si="29"/>
        <v>0</v>
      </c>
      <c r="D171" s="43"/>
      <c r="E171" s="43"/>
      <c r="F171" s="43"/>
      <c r="G171" s="43"/>
      <c r="H171" s="43"/>
      <c r="I171" s="43"/>
      <c r="J171" s="43"/>
      <c r="K171" s="43"/>
      <c r="L171" s="43"/>
      <c r="M171" s="77"/>
      <c r="N171" s="36"/>
      <c r="O171" s="40"/>
      <c r="P171" s="40"/>
      <c r="Q171" s="40"/>
    </row>
    <row r="172" spans="1:17" s="46" customFormat="1" ht="14.25" hidden="1">
      <c r="A172" s="41"/>
      <c r="B172" s="42">
        <f t="shared" si="29"/>
        <v>0</v>
      </c>
      <c r="C172" s="42">
        <f t="shared" si="29"/>
        <v>0</v>
      </c>
      <c r="D172" s="43"/>
      <c r="E172" s="43"/>
      <c r="F172" s="43"/>
      <c r="G172" s="43"/>
      <c r="H172" s="43"/>
      <c r="I172" s="43"/>
      <c r="J172" s="43"/>
      <c r="K172" s="43"/>
      <c r="L172" s="43"/>
      <c r="M172" s="77"/>
      <c r="N172" s="36"/>
      <c r="O172" s="40"/>
      <c r="P172" s="40"/>
      <c r="Q172" s="40"/>
    </row>
    <row r="173" spans="1:14" s="46" customFormat="1" ht="14.25" hidden="1">
      <c r="A173" s="41"/>
      <c r="B173" s="42">
        <f t="shared" si="29"/>
        <v>0</v>
      </c>
      <c r="C173" s="42">
        <f t="shared" si="29"/>
        <v>0</v>
      </c>
      <c r="D173" s="43"/>
      <c r="E173" s="43"/>
      <c r="F173" s="43"/>
      <c r="G173" s="43"/>
      <c r="H173" s="43"/>
      <c r="I173" s="43"/>
      <c r="J173" s="43"/>
      <c r="K173" s="43"/>
      <c r="L173" s="43"/>
      <c r="M173" s="77"/>
      <c r="N173" s="36"/>
    </row>
    <row r="174" spans="1:14" s="46" customFormat="1" ht="14.25" hidden="1">
      <c r="A174" s="41"/>
      <c r="B174" s="42">
        <f aca="true" t="shared" si="34" ref="B174:C195">SUM(D174,F174,H174,J174,L174)</f>
        <v>0</v>
      </c>
      <c r="C174" s="42">
        <f t="shared" si="34"/>
        <v>0</v>
      </c>
      <c r="D174" s="43"/>
      <c r="E174" s="43"/>
      <c r="F174" s="43"/>
      <c r="G174" s="43"/>
      <c r="H174" s="43"/>
      <c r="I174" s="43"/>
      <c r="J174" s="43"/>
      <c r="K174" s="43"/>
      <c r="L174" s="43"/>
      <c r="M174" s="77"/>
      <c r="N174" s="36"/>
    </row>
    <row r="175" spans="1:17" s="46" customFormat="1" ht="14.25" hidden="1">
      <c r="A175" s="41"/>
      <c r="B175" s="42">
        <f t="shared" si="34"/>
        <v>0</v>
      </c>
      <c r="C175" s="42">
        <f t="shared" si="34"/>
        <v>0</v>
      </c>
      <c r="D175" s="43"/>
      <c r="E175" s="43"/>
      <c r="F175" s="43"/>
      <c r="G175" s="43"/>
      <c r="H175" s="43"/>
      <c r="I175" s="43"/>
      <c r="J175" s="43"/>
      <c r="K175" s="43"/>
      <c r="L175" s="43"/>
      <c r="M175" s="77"/>
      <c r="N175" s="36"/>
      <c r="O175" s="40"/>
      <c r="P175" s="40"/>
      <c r="Q175" s="40"/>
    </row>
    <row r="176" spans="1:17" s="46" customFormat="1" ht="14.25" hidden="1">
      <c r="A176" s="41"/>
      <c r="B176" s="42">
        <f t="shared" si="34"/>
        <v>0</v>
      </c>
      <c r="C176" s="42">
        <f t="shared" si="34"/>
        <v>0</v>
      </c>
      <c r="D176" s="43"/>
      <c r="E176" s="43"/>
      <c r="F176" s="43"/>
      <c r="G176" s="43"/>
      <c r="H176" s="43"/>
      <c r="I176" s="43"/>
      <c r="J176" s="43"/>
      <c r="K176" s="43"/>
      <c r="L176" s="43"/>
      <c r="M176" s="77"/>
      <c r="N176" s="36"/>
      <c r="O176" s="40"/>
      <c r="P176" s="40"/>
      <c r="Q176" s="40"/>
    </row>
    <row r="177" spans="1:14" s="40" customFormat="1" ht="14.25" hidden="1">
      <c r="A177" s="37"/>
      <c r="B177" s="42">
        <f t="shared" si="34"/>
        <v>0</v>
      </c>
      <c r="C177" s="42">
        <f t="shared" si="34"/>
        <v>0</v>
      </c>
      <c r="D177" s="38">
        <f aca="true" t="shared" si="35" ref="D177:K177">SUM(D184,D186)</f>
        <v>0</v>
      </c>
      <c r="E177" s="38">
        <f t="shared" si="35"/>
        <v>0</v>
      </c>
      <c r="F177" s="38">
        <v>0</v>
      </c>
      <c r="G177" s="38">
        <v>0</v>
      </c>
      <c r="H177" s="38">
        <f t="shared" si="35"/>
        <v>0</v>
      </c>
      <c r="I177" s="38">
        <f t="shared" si="35"/>
        <v>0</v>
      </c>
      <c r="J177" s="38">
        <v>0</v>
      </c>
      <c r="K177" s="38">
        <f t="shared" si="35"/>
        <v>0</v>
      </c>
      <c r="L177" s="38"/>
      <c r="M177" s="76"/>
      <c r="N177" s="36"/>
    </row>
    <row r="178" spans="1:14" s="40" customFormat="1" ht="14.25">
      <c r="A178" s="37" t="s">
        <v>31</v>
      </c>
      <c r="B178" s="35">
        <f t="shared" si="34"/>
        <v>35000</v>
      </c>
      <c r="C178" s="35">
        <f t="shared" si="34"/>
        <v>35000</v>
      </c>
      <c r="D178" s="38">
        <f>SUM(D180)</f>
        <v>0</v>
      </c>
      <c r="E178" s="38">
        <f>SUM(E180)</f>
        <v>0</v>
      </c>
      <c r="F178" s="38">
        <f>SUM(F180)</f>
        <v>3000</v>
      </c>
      <c r="G178" s="38">
        <f>SUM(G180)</f>
        <v>3000</v>
      </c>
      <c r="H178" s="38">
        <f aca="true" t="shared" si="36" ref="H178:M178">SUM(H180)</f>
        <v>0</v>
      </c>
      <c r="I178" s="38">
        <f t="shared" si="36"/>
        <v>0</v>
      </c>
      <c r="J178" s="38">
        <f t="shared" si="36"/>
        <v>0</v>
      </c>
      <c r="K178" s="38">
        <f t="shared" si="36"/>
        <v>0</v>
      </c>
      <c r="L178" s="38">
        <f t="shared" si="36"/>
        <v>32000</v>
      </c>
      <c r="M178" s="76">
        <f t="shared" si="36"/>
        <v>32000</v>
      </c>
      <c r="N178" s="36"/>
    </row>
    <row r="179" spans="1:14" s="40" customFormat="1" ht="14.25" hidden="1">
      <c r="A179" s="37"/>
      <c r="B179" s="35">
        <f t="shared" si="34"/>
        <v>0</v>
      </c>
      <c r="C179" s="35">
        <v>0</v>
      </c>
      <c r="D179" s="38">
        <v>0</v>
      </c>
      <c r="E179" s="38">
        <v>0</v>
      </c>
      <c r="F179" s="38">
        <v>0</v>
      </c>
      <c r="G179" s="38"/>
      <c r="H179" s="38"/>
      <c r="I179" s="38"/>
      <c r="J179" s="38"/>
      <c r="K179" s="38"/>
      <c r="L179" s="38"/>
      <c r="M179" s="76"/>
      <c r="N179" s="36"/>
    </row>
    <row r="180" spans="1:17" s="40" customFormat="1" ht="14.25">
      <c r="A180" s="37" t="s">
        <v>44</v>
      </c>
      <c r="B180" s="35">
        <f t="shared" si="34"/>
        <v>35000</v>
      </c>
      <c r="C180" s="35">
        <f t="shared" si="34"/>
        <v>35000</v>
      </c>
      <c r="D180" s="38">
        <f>SUM(D181+D182)</f>
        <v>0</v>
      </c>
      <c r="E180" s="38">
        <f>SUM(E181+E182)</f>
        <v>0</v>
      </c>
      <c r="F180" s="38">
        <f>SUM(F181+F182)</f>
        <v>3000</v>
      </c>
      <c r="G180" s="38">
        <f>SUM(G181+G182)</f>
        <v>3000</v>
      </c>
      <c r="H180" s="38">
        <f aca="true" t="shared" si="37" ref="H180:M180">SUM(H181+H182)</f>
        <v>0</v>
      </c>
      <c r="I180" s="38">
        <f t="shared" si="37"/>
        <v>0</v>
      </c>
      <c r="J180" s="38">
        <f t="shared" si="37"/>
        <v>0</v>
      </c>
      <c r="K180" s="38">
        <f t="shared" si="37"/>
        <v>0</v>
      </c>
      <c r="L180" s="38">
        <f t="shared" si="37"/>
        <v>32000</v>
      </c>
      <c r="M180" s="76">
        <f t="shared" si="37"/>
        <v>32000</v>
      </c>
      <c r="N180" s="36"/>
      <c r="O180" s="46"/>
      <c r="P180" s="46"/>
      <c r="Q180" s="46"/>
    </row>
    <row r="181" spans="1:14" s="46" customFormat="1" ht="14.25">
      <c r="A181" s="41" t="s">
        <v>100</v>
      </c>
      <c r="B181" s="42">
        <f t="shared" si="34"/>
        <v>1000</v>
      </c>
      <c r="C181" s="42">
        <f t="shared" si="34"/>
        <v>1000</v>
      </c>
      <c r="D181" s="43"/>
      <c r="E181" s="43"/>
      <c r="F181" s="43">
        <v>1000</v>
      </c>
      <c r="G181" s="43">
        <v>1000</v>
      </c>
      <c r="H181" s="43"/>
      <c r="I181" s="43"/>
      <c r="J181" s="43"/>
      <c r="K181" s="43"/>
      <c r="L181" s="43"/>
      <c r="M181" s="77"/>
      <c r="N181" s="36"/>
    </row>
    <row r="182" spans="1:14" s="46" customFormat="1" ht="14.25">
      <c r="A182" s="41" t="s">
        <v>101</v>
      </c>
      <c r="B182" s="42">
        <f t="shared" si="34"/>
        <v>34000</v>
      </c>
      <c r="C182" s="42">
        <f t="shared" si="34"/>
        <v>34000</v>
      </c>
      <c r="D182" s="43"/>
      <c r="E182" s="43"/>
      <c r="F182" s="43">
        <v>2000</v>
      </c>
      <c r="G182" s="43">
        <v>2000</v>
      </c>
      <c r="H182" s="43"/>
      <c r="I182" s="43"/>
      <c r="J182" s="43"/>
      <c r="K182" s="43"/>
      <c r="L182" s="43">
        <v>32000</v>
      </c>
      <c r="M182" s="77">
        <v>32000</v>
      </c>
      <c r="N182" s="36"/>
    </row>
    <row r="183" spans="1:17" s="40" customFormat="1" ht="14.25">
      <c r="A183" s="37" t="s">
        <v>102</v>
      </c>
      <c r="B183" s="35">
        <f t="shared" si="34"/>
        <v>5692735</v>
      </c>
      <c r="C183" s="35">
        <f t="shared" si="34"/>
        <v>5717815</v>
      </c>
      <c r="D183" s="38">
        <f aca="true" t="shared" si="38" ref="D183:E186">SUM(D204,D424)</f>
        <v>66346</v>
      </c>
      <c r="E183" s="38">
        <f t="shared" si="38"/>
        <v>66346</v>
      </c>
      <c r="F183" s="38">
        <f aca="true" t="shared" si="39" ref="F183:M183">SUM(F187,F204,F424)</f>
        <v>343566</v>
      </c>
      <c r="G183" s="38">
        <f t="shared" si="39"/>
        <v>343566</v>
      </c>
      <c r="H183" s="38">
        <f t="shared" si="39"/>
        <v>125800</v>
      </c>
      <c r="I183" s="38">
        <f t="shared" si="39"/>
        <v>150880</v>
      </c>
      <c r="J183" s="38">
        <f t="shared" si="39"/>
        <v>4222923</v>
      </c>
      <c r="K183" s="38">
        <f t="shared" si="39"/>
        <v>4222923</v>
      </c>
      <c r="L183" s="38">
        <f t="shared" si="39"/>
        <v>934100</v>
      </c>
      <c r="M183" s="76">
        <f t="shared" si="39"/>
        <v>934100</v>
      </c>
      <c r="N183" s="36"/>
      <c r="O183" s="46"/>
      <c r="P183" s="46"/>
      <c r="Q183" s="46"/>
    </row>
    <row r="184" spans="1:17" s="40" customFormat="1" ht="14.25" hidden="1">
      <c r="A184" s="41"/>
      <c r="B184" s="35">
        <f t="shared" si="34"/>
        <v>0</v>
      </c>
      <c r="C184" s="35">
        <f t="shared" si="34"/>
        <v>0</v>
      </c>
      <c r="D184" s="38">
        <f t="shared" si="38"/>
        <v>0</v>
      </c>
      <c r="E184" s="38">
        <f t="shared" si="38"/>
        <v>0</v>
      </c>
      <c r="F184" s="38"/>
      <c r="G184" s="38"/>
      <c r="H184" s="43"/>
      <c r="I184" s="57"/>
      <c r="J184" s="38">
        <v>0</v>
      </c>
      <c r="K184" s="43"/>
      <c r="L184" s="43"/>
      <c r="M184" s="81"/>
      <c r="N184" s="36"/>
      <c r="O184" s="46"/>
      <c r="P184" s="46"/>
      <c r="Q184" s="46"/>
    </row>
    <row r="185" spans="1:17" s="40" customFormat="1" ht="14.25" hidden="1">
      <c r="A185" s="41"/>
      <c r="B185" s="35">
        <f t="shared" si="34"/>
        <v>0</v>
      </c>
      <c r="C185" s="35">
        <f t="shared" si="34"/>
        <v>0</v>
      </c>
      <c r="D185" s="38">
        <f t="shared" si="38"/>
        <v>0</v>
      </c>
      <c r="E185" s="38">
        <f t="shared" si="38"/>
        <v>0</v>
      </c>
      <c r="F185" s="38">
        <f>SUM(F206,F426)</f>
        <v>0</v>
      </c>
      <c r="G185" s="38">
        <f>SUM(G206,G426)</f>
        <v>0</v>
      </c>
      <c r="H185" s="43"/>
      <c r="I185" s="57"/>
      <c r="J185" s="38">
        <v>0</v>
      </c>
      <c r="K185" s="43"/>
      <c r="L185" s="43"/>
      <c r="M185" s="81"/>
      <c r="N185" s="36"/>
      <c r="O185" s="46"/>
      <c r="P185" s="46"/>
      <c r="Q185" s="46"/>
    </row>
    <row r="186" spans="1:17" s="40" customFormat="1" ht="14.25" hidden="1">
      <c r="A186" s="37"/>
      <c r="B186" s="35">
        <f t="shared" si="34"/>
        <v>0</v>
      </c>
      <c r="C186" s="35">
        <f t="shared" si="34"/>
        <v>0</v>
      </c>
      <c r="D186" s="38">
        <f t="shared" si="38"/>
        <v>0</v>
      </c>
      <c r="E186" s="38">
        <f t="shared" si="38"/>
        <v>0</v>
      </c>
      <c r="F186" s="38">
        <f>SUM(F207,F427)</f>
        <v>0</v>
      </c>
      <c r="G186" s="38">
        <f>SUM(G207,G427)</f>
        <v>0</v>
      </c>
      <c r="H186" s="38">
        <f>H205+H207+H209+H211+H213+H215+H217+H222+H224+H227+H229+H231+H233+H235+H240+H242+H248+H250+H252+H254+H256+H291+H293+H295+H297+H299+H301+H303+H305+H307+H309+H313+H315+H317+H319+H321+H323+H324+H326+H328+H330+H350+H352+H354+H356+H358+H361+H371+H372+H375+H379+H381+H383+H386+H388+H390+H400</f>
        <v>0</v>
      </c>
      <c r="I186" s="38">
        <f>I205+I207+I209+I211+I213+I215+I217+I222+I224+I227+I229+I231+I233+I235+I240+I242+I248+I250+I252+I254+I256+I291+I293+I295+I297+I299+I301+I303+I305+I307+I309+I313+I315+I317+I319+I321+I323+I324+I326+I328+I330+I350+I352+I354+I356+I358+I361+I371+I372+I375+I379+I381+I383+I386+I388+I390+I400</f>
        <v>0</v>
      </c>
      <c r="J186" s="38">
        <v>0</v>
      </c>
      <c r="K186" s="38">
        <f>K205+K207+K209+K211+K213+K215+K217+K222+K224+K227+K229+K231+K233+K235+K240+K242+K248+K250+K252+K254+K256+K291+K293+K295+K297+K299+K301+K303+K305+K307+K309+K313+K315+K317+K319+K321+K323+K324+K326+K328+K330+K350+K352+K354+K356+K358+K361+K371+K372+K375+K379+K381+K383+K386+K388+K390+K400</f>
        <v>0</v>
      </c>
      <c r="L186" s="38"/>
      <c r="M186" s="76"/>
      <c r="N186" s="36"/>
      <c r="O186" s="46"/>
      <c r="P186" s="46"/>
      <c r="Q186" s="46"/>
    </row>
    <row r="187" spans="1:17" s="40" customFormat="1" ht="14.25">
      <c r="A187" s="37" t="s">
        <v>103</v>
      </c>
      <c r="B187" s="35">
        <f t="shared" si="34"/>
        <v>20700</v>
      </c>
      <c r="C187" s="35">
        <f t="shared" si="34"/>
        <v>20700</v>
      </c>
      <c r="D187" s="38">
        <f>SUM(D188+D189+D190+D191+D193+D194+D195+D196+D197+D199+D201+D202+D203)</f>
        <v>0</v>
      </c>
      <c r="E187" s="38">
        <f>SUM(E188+E189+E190+E191+E192+E193+E194+E195+E196+E197+E198+E199+E201+E202+E203)</f>
        <v>0</v>
      </c>
      <c r="F187" s="38">
        <f>SUM(F188+F189+F190+F191+F192+F193+F194+F195+F196+F197+F198+F199+F200+F201+F202+F203)</f>
        <v>20700</v>
      </c>
      <c r="G187" s="38">
        <f aca="true" t="shared" si="40" ref="G187:M187">SUM(G188+G189+G190+G191+G192+G193+G194+G195+G196+G197+G198+G199+G200+G201+G202+G203)</f>
        <v>20700</v>
      </c>
      <c r="H187" s="38">
        <f t="shared" si="40"/>
        <v>0</v>
      </c>
      <c r="I187" s="38">
        <f t="shared" si="40"/>
        <v>0</v>
      </c>
      <c r="J187" s="38">
        <f t="shared" si="40"/>
        <v>0</v>
      </c>
      <c r="K187" s="38">
        <f t="shared" si="40"/>
        <v>0</v>
      </c>
      <c r="L187" s="38">
        <f t="shared" si="40"/>
        <v>0</v>
      </c>
      <c r="M187" s="76">
        <f t="shared" si="40"/>
        <v>0</v>
      </c>
      <c r="N187" s="36"/>
      <c r="O187" s="46"/>
      <c r="P187" s="46"/>
      <c r="Q187" s="46"/>
    </row>
    <row r="188" spans="1:14" s="46" customFormat="1" ht="14.25">
      <c r="A188" s="41" t="s">
        <v>104</v>
      </c>
      <c r="B188" s="42">
        <f t="shared" si="34"/>
        <v>900</v>
      </c>
      <c r="C188" s="42">
        <f t="shared" si="34"/>
        <v>900</v>
      </c>
      <c r="D188" s="43"/>
      <c r="E188" s="43"/>
      <c r="F188" s="43">
        <v>900</v>
      </c>
      <c r="G188" s="43">
        <v>900</v>
      </c>
      <c r="H188" s="43"/>
      <c r="I188" s="43"/>
      <c r="J188" s="43"/>
      <c r="K188" s="43"/>
      <c r="L188" s="43"/>
      <c r="M188" s="77"/>
      <c r="N188" s="36"/>
    </row>
    <row r="189" spans="1:14" s="46" customFormat="1" ht="14.25">
      <c r="A189" s="41" t="s">
        <v>105</v>
      </c>
      <c r="B189" s="42">
        <f t="shared" si="34"/>
        <v>800</v>
      </c>
      <c r="C189" s="42">
        <f t="shared" si="34"/>
        <v>800</v>
      </c>
      <c r="D189" s="43"/>
      <c r="E189" s="43"/>
      <c r="F189" s="43">
        <v>800</v>
      </c>
      <c r="G189" s="43">
        <v>800</v>
      </c>
      <c r="H189" s="43"/>
      <c r="I189" s="43"/>
      <c r="J189" s="43"/>
      <c r="K189" s="43"/>
      <c r="L189" s="43"/>
      <c r="M189" s="77"/>
      <c r="N189" s="36"/>
    </row>
    <row r="190" spans="1:14" s="46" customFormat="1" ht="14.25">
      <c r="A190" s="41" t="s">
        <v>106</v>
      </c>
      <c r="B190" s="42">
        <f t="shared" si="34"/>
        <v>1500</v>
      </c>
      <c r="C190" s="42">
        <f t="shared" si="34"/>
        <v>1500</v>
      </c>
      <c r="D190" s="43"/>
      <c r="E190" s="43"/>
      <c r="F190" s="43">
        <v>1500</v>
      </c>
      <c r="G190" s="43">
        <v>1500</v>
      </c>
      <c r="H190" s="43"/>
      <c r="I190" s="43"/>
      <c r="J190" s="43"/>
      <c r="K190" s="43"/>
      <c r="L190" s="43"/>
      <c r="M190" s="77"/>
      <c r="N190" s="36"/>
    </row>
    <row r="191" spans="1:14" s="46" customFormat="1" ht="14.25">
      <c r="A191" s="41" t="s">
        <v>107</v>
      </c>
      <c r="B191" s="42">
        <f t="shared" si="34"/>
        <v>900</v>
      </c>
      <c r="C191" s="42">
        <f t="shared" si="34"/>
        <v>900</v>
      </c>
      <c r="D191" s="43"/>
      <c r="E191" s="43"/>
      <c r="F191" s="43">
        <v>900</v>
      </c>
      <c r="G191" s="43">
        <v>900</v>
      </c>
      <c r="H191" s="43"/>
      <c r="I191" s="43"/>
      <c r="J191" s="43"/>
      <c r="K191" s="43"/>
      <c r="L191" s="43"/>
      <c r="M191" s="77"/>
      <c r="N191" s="36"/>
    </row>
    <row r="192" spans="1:14" s="46" customFormat="1" ht="14.25">
      <c r="A192" s="41" t="s">
        <v>108</v>
      </c>
      <c r="B192" s="42">
        <f t="shared" si="34"/>
        <v>1200</v>
      </c>
      <c r="C192" s="42">
        <f t="shared" si="34"/>
        <v>1200</v>
      </c>
      <c r="D192" s="43"/>
      <c r="E192" s="43"/>
      <c r="F192" s="43">
        <v>1200</v>
      </c>
      <c r="G192" s="43">
        <v>1200</v>
      </c>
      <c r="H192" s="43"/>
      <c r="I192" s="43"/>
      <c r="J192" s="43"/>
      <c r="K192" s="43"/>
      <c r="L192" s="43"/>
      <c r="M192" s="77"/>
      <c r="N192" s="36"/>
    </row>
    <row r="193" spans="1:14" s="46" customFormat="1" ht="14.25">
      <c r="A193" s="41" t="s">
        <v>109</v>
      </c>
      <c r="B193" s="42">
        <f t="shared" si="34"/>
        <v>2500</v>
      </c>
      <c r="C193" s="42">
        <f t="shared" si="34"/>
        <v>2500</v>
      </c>
      <c r="D193" s="43"/>
      <c r="E193" s="43"/>
      <c r="F193" s="43">
        <v>2500</v>
      </c>
      <c r="G193" s="43">
        <v>2500</v>
      </c>
      <c r="H193" s="43"/>
      <c r="I193" s="43"/>
      <c r="J193" s="43"/>
      <c r="K193" s="43"/>
      <c r="L193" s="43"/>
      <c r="M193" s="77"/>
      <c r="N193" s="36"/>
    </row>
    <row r="194" spans="1:14" s="46" customFormat="1" ht="14.25">
      <c r="A194" s="41" t="s">
        <v>110</v>
      </c>
      <c r="B194" s="42">
        <f t="shared" si="34"/>
        <v>850</v>
      </c>
      <c r="C194" s="42">
        <f t="shared" si="34"/>
        <v>850</v>
      </c>
      <c r="D194" s="43"/>
      <c r="E194" s="43"/>
      <c r="F194" s="43">
        <v>850</v>
      </c>
      <c r="G194" s="43">
        <v>850</v>
      </c>
      <c r="H194" s="43"/>
      <c r="I194" s="43"/>
      <c r="J194" s="43"/>
      <c r="K194" s="43"/>
      <c r="L194" s="43"/>
      <c r="M194" s="77"/>
      <c r="N194" s="36"/>
    </row>
    <row r="195" spans="1:14" s="46" customFormat="1" ht="14.25">
      <c r="A195" s="41" t="s">
        <v>111</v>
      </c>
      <c r="B195" s="42">
        <f t="shared" si="34"/>
        <v>2000</v>
      </c>
      <c r="C195" s="42">
        <f t="shared" si="34"/>
        <v>2000</v>
      </c>
      <c r="D195" s="43"/>
      <c r="E195" s="43"/>
      <c r="F195" s="43">
        <v>2000</v>
      </c>
      <c r="G195" s="43">
        <v>2000</v>
      </c>
      <c r="H195" s="43"/>
      <c r="I195" s="43"/>
      <c r="J195" s="43"/>
      <c r="K195" s="43"/>
      <c r="L195" s="43"/>
      <c r="M195" s="77"/>
      <c r="N195" s="36"/>
    </row>
    <row r="196" spans="1:17" s="46" customFormat="1" ht="14.25">
      <c r="A196" s="41" t="s">
        <v>112</v>
      </c>
      <c r="B196" s="42">
        <f aca="true" t="shared" si="41" ref="B196:C212">SUM(D196,F196,H196,J196,L196)</f>
        <v>1000</v>
      </c>
      <c r="C196" s="42">
        <f t="shared" si="41"/>
        <v>1000</v>
      </c>
      <c r="D196" s="43"/>
      <c r="E196" s="43"/>
      <c r="F196" s="43">
        <v>1000</v>
      </c>
      <c r="G196" s="43">
        <v>1000</v>
      </c>
      <c r="H196" s="43"/>
      <c r="I196" s="43"/>
      <c r="J196" s="43"/>
      <c r="K196" s="43"/>
      <c r="L196" s="43"/>
      <c r="M196" s="77"/>
      <c r="N196" s="36"/>
      <c r="O196" s="40"/>
      <c r="P196" s="40"/>
      <c r="Q196" s="40"/>
    </row>
    <row r="197" spans="1:14" s="46" customFormat="1" ht="14.25">
      <c r="A197" s="41" t="s">
        <v>113</v>
      </c>
      <c r="B197" s="42">
        <f t="shared" si="41"/>
        <v>1500</v>
      </c>
      <c r="C197" s="42">
        <f t="shared" si="41"/>
        <v>1500</v>
      </c>
      <c r="D197" s="43"/>
      <c r="E197" s="43"/>
      <c r="F197" s="43">
        <v>1500</v>
      </c>
      <c r="G197" s="43">
        <v>1500</v>
      </c>
      <c r="H197" s="43"/>
      <c r="I197" s="43"/>
      <c r="J197" s="43"/>
      <c r="K197" s="43"/>
      <c r="L197" s="43"/>
      <c r="M197" s="77"/>
      <c r="N197" s="36"/>
    </row>
    <row r="198" spans="1:14" s="46" customFormat="1" ht="14.25">
      <c r="A198" s="41" t="s">
        <v>114</v>
      </c>
      <c r="B198" s="42">
        <f t="shared" si="41"/>
        <v>1000</v>
      </c>
      <c r="C198" s="42">
        <f t="shared" si="41"/>
        <v>1000</v>
      </c>
      <c r="D198" s="43"/>
      <c r="E198" s="43"/>
      <c r="F198" s="43">
        <v>1000</v>
      </c>
      <c r="G198" s="43">
        <v>1000</v>
      </c>
      <c r="H198" s="43"/>
      <c r="I198" s="43"/>
      <c r="J198" s="43"/>
      <c r="K198" s="43"/>
      <c r="L198" s="43"/>
      <c r="M198" s="77"/>
      <c r="N198" s="36"/>
    </row>
    <row r="199" spans="1:14" s="46" customFormat="1" ht="14.25">
      <c r="A199" s="41" t="s">
        <v>115</v>
      </c>
      <c r="B199" s="42">
        <f t="shared" si="41"/>
        <v>1000</v>
      </c>
      <c r="C199" s="42">
        <f t="shared" si="41"/>
        <v>1000</v>
      </c>
      <c r="D199" s="43"/>
      <c r="E199" s="43"/>
      <c r="F199" s="43">
        <v>1000</v>
      </c>
      <c r="G199" s="43">
        <v>1000</v>
      </c>
      <c r="H199" s="43"/>
      <c r="I199" s="43"/>
      <c r="J199" s="43"/>
      <c r="K199" s="43"/>
      <c r="L199" s="43"/>
      <c r="M199" s="77"/>
      <c r="N199" s="36"/>
    </row>
    <row r="200" spans="1:14" s="46" customFormat="1" ht="14.25">
      <c r="A200" s="41" t="s">
        <v>116</v>
      </c>
      <c r="B200" s="42">
        <f t="shared" si="41"/>
        <v>1000</v>
      </c>
      <c r="C200" s="42">
        <f t="shared" si="41"/>
        <v>1000</v>
      </c>
      <c r="D200" s="43"/>
      <c r="E200" s="43"/>
      <c r="F200" s="43">
        <v>1000</v>
      </c>
      <c r="G200" s="43">
        <v>1000</v>
      </c>
      <c r="H200" s="43"/>
      <c r="I200" s="43"/>
      <c r="J200" s="43"/>
      <c r="K200" s="43"/>
      <c r="L200" s="43"/>
      <c r="M200" s="77"/>
      <c r="N200" s="36"/>
    </row>
    <row r="201" spans="1:14" s="46" customFormat="1" ht="14.25">
      <c r="A201" s="41" t="s">
        <v>117</v>
      </c>
      <c r="B201" s="42">
        <f t="shared" si="41"/>
        <v>1500</v>
      </c>
      <c r="C201" s="42">
        <f t="shared" si="41"/>
        <v>1500</v>
      </c>
      <c r="D201" s="43"/>
      <c r="E201" s="43"/>
      <c r="F201" s="43">
        <v>1500</v>
      </c>
      <c r="G201" s="43">
        <v>1500</v>
      </c>
      <c r="H201" s="43"/>
      <c r="I201" s="43"/>
      <c r="J201" s="43"/>
      <c r="K201" s="43"/>
      <c r="L201" s="43"/>
      <c r="M201" s="77"/>
      <c r="N201" s="36"/>
    </row>
    <row r="202" spans="1:14" s="46" customFormat="1" ht="14.25">
      <c r="A202" s="41" t="s">
        <v>118</v>
      </c>
      <c r="B202" s="42">
        <f t="shared" si="41"/>
        <v>2000</v>
      </c>
      <c r="C202" s="42">
        <f t="shared" si="41"/>
        <v>2000</v>
      </c>
      <c r="D202" s="43"/>
      <c r="E202" s="43"/>
      <c r="F202" s="43">
        <v>2000</v>
      </c>
      <c r="G202" s="43">
        <v>2000</v>
      </c>
      <c r="H202" s="43"/>
      <c r="I202" s="43"/>
      <c r="J202" s="43"/>
      <c r="K202" s="43"/>
      <c r="L202" s="43"/>
      <c r="M202" s="77"/>
      <c r="N202" s="36"/>
    </row>
    <row r="203" spans="1:14" s="46" customFormat="1" ht="14.25">
      <c r="A203" s="41" t="s">
        <v>119</v>
      </c>
      <c r="B203" s="42">
        <f t="shared" si="41"/>
        <v>1050</v>
      </c>
      <c r="C203" s="42">
        <f t="shared" si="41"/>
        <v>1050</v>
      </c>
      <c r="D203" s="43"/>
      <c r="E203" s="43"/>
      <c r="F203" s="43">
        <v>1050</v>
      </c>
      <c r="G203" s="43">
        <v>1050</v>
      </c>
      <c r="H203" s="43"/>
      <c r="I203" s="43"/>
      <c r="J203" s="43"/>
      <c r="K203" s="43"/>
      <c r="L203" s="43"/>
      <c r="M203" s="77"/>
      <c r="N203" s="36"/>
    </row>
    <row r="204" spans="1:17" s="40" customFormat="1" ht="14.25">
      <c r="A204" s="37" t="s">
        <v>44</v>
      </c>
      <c r="B204" s="35">
        <f t="shared" si="41"/>
        <v>5553735</v>
      </c>
      <c r="C204" s="35">
        <f t="shared" si="41"/>
        <v>5578815</v>
      </c>
      <c r="D204" s="38">
        <f>SUM(D206+D208+D210+D212+D214+D216+D218+D219+D223+D225+D226+D228+D230+D232+D238+D241+D242+D243+D244+D245+D246+D257+D272+D331+D349+D403+D419)</f>
        <v>66346</v>
      </c>
      <c r="E204" s="38">
        <f>SUM(E206+E208+E210+E212+E214+E216+E218+E219+E223+E225+E226+E228+E230+E232+E238+E241+E242+E243+E244+E245+E246+E257+E272+E331+E349+E403+E419)</f>
        <v>66346</v>
      </c>
      <c r="F204" s="38">
        <f>SUM(F206+F208+F210+F212+F214+F216+F218+F219+F223+F225+F226+F228+F230+F232+F238+F241+F242+F243+F244+F245+F246+F257+F272+F331+F349+F403+F419)</f>
        <v>317866</v>
      </c>
      <c r="G204" s="38">
        <f>SUM(G206+G208+G210+G212+G214+G216+G218+G219+G223+G225+G226+G228+G230+G232+G238+G241+G242+G243+G244+G245+G246+G257+G272+G331+G349+G403+G419)</f>
        <v>317866</v>
      </c>
      <c r="H204" s="38">
        <f aca="true" t="shared" si="42" ref="H204:M204">SUM(H206+H208+H210+H212+H214+H216+H218+H219+H223+H225+H226+H228+H230+H232+H238+H241+H242+H243+H244+H245+H246+H257+H272+H331+H349+H403+H419)</f>
        <v>113000</v>
      </c>
      <c r="I204" s="38">
        <f t="shared" si="42"/>
        <v>138080</v>
      </c>
      <c r="J204" s="38">
        <f t="shared" si="42"/>
        <v>4222923</v>
      </c>
      <c r="K204" s="38">
        <f t="shared" si="42"/>
        <v>4222923</v>
      </c>
      <c r="L204" s="38">
        <f t="shared" si="42"/>
        <v>833600</v>
      </c>
      <c r="M204" s="76">
        <f t="shared" si="42"/>
        <v>833600</v>
      </c>
      <c r="N204" s="36"/>
      <c r="O204" s="46"/>
      <c r="P204" s="46"/>
      <c r="Q204" s="46"/>
    </row>
    <row r="205" spans="1:14" s="46" customFormat="1" ht="14.25" hidden="1">
      <c r="A205" s="41"/>
      <c r="B205" s="35">
        <f t="shared" si="41"/>
        <v>0</v>
      </c>
      <c r="C205" s="42">
        <f>SUM(E205,G205,M205,N205)</f>
        <v>0</v>
      </c>
      <c r="D205" s="43"/>
      <c r="E205" s="43"/>
      <c r="F205" s="43"/>
      <c r="G205" s="43"/>
      <c r="H205" s="43"/>
      <c r="I205" s="43"/>
      <c r="J205" s="38">
        <v>0</v>
      </c>
      <c r="K205" s="43"/>
      <c r="L205" s="43"/>
      <c r="M205" s="77"/>
      <c r="N205" s="36"/>
    </row>
    <row r="206" spans="1:14" s="46" customFormat="1" ht="14.25">
      <c r="A206" s="41" t="s">
        <v>120</v>
      </c>
      <c r="B206" s="42">
        <f t="shared" si="41"/>
        <v>5500</v>
      </c>
      <c r="C206" s="42">
        <f t="shared" si="41"/>
        <v>5500</v>
      </c>
      <c r="D206" s="43"/>
      <c r="E206" s="43"/>
      <c r="F206" s="43"/>
      <c r="G206" s="43"/>
      <c r="H206" s="43">
        <v>5500</v>
      </c>
      <c r="I206" s="43">
        <v>5500</v>
      </c>
      <c r="J206" s="43"/>
      <c r="K206" s="43"/>
      <c r="L206" s="43"/>
      <c r="M206" s="77"/>
      <c r="N206" s="91" t="s">
        <v>300</v>
      </c>
    </row>
    <row r="207" spans="1:14" s="46" customFormat="1" ht="14.25" hidden="1">
      <c r="A207" s="41"/>
      <c r="B207" s="42">
        <f t="shared" si="41"/>
        <v>0</v>
      </c>
      <c r="C207" s="42">
        <f>SUM(E207,G207,M207,N207)</f>
        <v>0</v>
      </c>
      <c r="D207" s="43"/>
      <c r="E207" s="43"/>
      <c r="F207" s="43"/>
      <c r="G207" s="43"/>
      <c r="H207" s="43"/>
      <c r="I207" s="43"/>
      <c r="J207" s="43"/>
      <c r="K207" s="43"/>
      <c r="L207" s="43"/>
      <c r="M207" s="77"/>
      <c r="N207" s="91" t="s">
        <v>300</v>
      </c>
    </row>
    <row r="208" spans="1:14" s="46" customFormat="1" ht="14.25">
      <c r="A208" s="41" t="s">
        <v>121</v>
      </c>
      <c r="B208" s="42">
        <f t="shared" si="41"/>
        <v>116000</v>
      </c>
      <c r="C208" s="42">
        <f t="shared" si="41"/>
        <v>116000</v>
      </c>
      <c r="D208" s="43"/>
      <c r="E208" s="43"/>
      <c r="F208" s="43"/>
      <c r="G208" s="43"/>
      <c r="H208" s="43">
        <v>26000</v>
      </c>
      <c r="I208" s="43">
        <v>26000</v>
      </c>
      <c r="J208" s="43"/>
      <c r="K208" s="43"/>
      <c r="L208" s="43">
        <v>90000</v>
      </c>
      <c r="M208" s="77">
        <v>90000</v>
      </c>
      <c r="N208" s="91" t="s">
        <v>300</v>
      </c>
    </row>
    <row r="209" spans="1:14" s="46" customFormat="1" ht="14.25" hidden="1">
      <c r="A209" s="41"/>
      <c r="B209" s="42">
        <f t="shared" si="41"/>
        <v>0</v>
      </c>
      <c r="C209" s="42">
        <f t="shared" si="41"/>
        <v>0</v>
      </c>
      <c r="D209" s="43"/>
      <c r="E209" s="43"/>
      <c r="F209" s="43"/>
      <c r="G209" s="43"/>
      <c r="H209" s="43"/>
      <c r="I209" s="43"/>
      <c r="J209" s="43"/>
      <c r="K209" s="43"/>
      <c r="L209" s="43"/>
      <c r="M209" s="77"/>
      <c r="N209" s="91" t="s">
        <v>300</v>
      </c>
    </row>
    <row r="210" spans="1:14" s="46" customFormat="1" ht="14.25">
      <c r="A210" s="41" t="s">
        <v>122</v>
      </c>
      <c r="B210" s="42">
        <f t="shared" si="41"/>
        <v>81000</v>
      </c>
      <c r="C210" s="42">
        <f t="shared" si="41"/>
        <v>81000</v>
      </c>
      <c r="D210" s="43"/>
      <c r="E210" s="43"/>
      <c r="F210" s="43"/>
      <c r="G210" s="43"/>
      <c r="H210" s="43">
        <v>21000</v>
      </c>
      <c r="I210" s="43">
        <v>21000</v>
      </c>
      <c r="J210" s="43"/>
      <c r="K210" s="43"/>
      <c r="L210" s="43">
        <v>60000</v>
      </c>
      <c r="M210" s="77">
        <v>60000</v>
      </c>
      <c r="N210" s="91" t="s">
        <v>300</v>
      </c>
    </row>
    <row r="211" spans="1:14" s="46" customFormat="1" ht="14.25" hidden="1">
      <c r="A211" s="41"/>
      <c r="B211" s="42">
        <f t="shared" si="41"/>
        <v>0</v>
      </c>
      <c r="C211" s="42">
        <f t="shared" si="41"/>
        <v>0</v>
      </c>
      <c r="D211" s="43"/>
      <c r="E211" s="43"/>
      <c r="F211" s="43"/>
      <c r="G211" s="43"/>
      <c r="H211" s="43"/>
      <c r="I211" s="43"/>
      <c r="J211" s="43"/>
      <c r="K211" s="43"/>
      <c r="L211" s="43"/>
      <c r="M211" s="77"/>
      <c r="N211" s="91" t="s">
        <v>300</v>
      </c>
    </row>
    <row r="212" spans="1:14" s="46" customFormat="1" ht="14.25">
      <c r="A212" s="41" t="s">
        <v>123</v>
      </c>
      <c r="B212" s="42">
        <f t="shared" si="41"/>
        <v>75000</v>
      </c>
      <c r="C212" s="42">
        <f t="shared" si="41"/>
        <v>75000</v>
      </c>
      <c r="D212" s="43"/>
      <c r="E212" s="43"/>
      <c r="F212" s="43"/>
      <c r="G212" s="43"/>
      <c r="H212" s="43">
        <v>20000</v>
      </c>
      <c r="I212" s="43">
        <v>20000</v>
      </c>
      <c r="J212" s="43"/>
      <c r="K212" s="43"/>
      <c r="L212" s="43">
        <v>55000</v>
      </c>
      <c r="M212" s="77">
        <v>55000</v>
      </c>
      <c r="N212" s="91" t="s">
        <v>300</v>
      </c>
    </row>
    <row r="213" spans="1:14" s="46" customFormat="1" ht="14.25" hidden="1">
      <c r="A213" s="41"/>
      <c r="B213" s="42">
        <f aca="true" t="shared" si="43" ref="B213:C280">SUM(D213,F213,H213,J213,L213)</f>
        <v>0</v>
      </c>
      <c r="C213" s="42">
        <f t="shared" si="43"/>
        <v>0</v>
      </c>
      <c r="D213" s="43"/>
      <c r="E213" s="43"/>
      <c r="F213" s="43"/>
      <c r="G213" s="43"/>
      <c r="H213" s="43"/>
      <c r="I213" s="43"/>
      <c r="J213" s="43"/>
      <c r="K213" s="43"/>
      <c r="L213" s="43"/>
      <c r="M213" s="81"/>
      <c r="N213" s="36"/>
    </row>
    <row r="214" spans="1:14" s="46" customFormat="1" ht="14.25">
      <c r="A214" s="41" t="s">
        <v>124</v>
      </c>
      <c r="B214" s="42">
        <f t="shared" si="43"/>
        <v>185000</v>
      </c>
      <c r="C214" s="42">
        <f t="shared" si="43"/>
        <v>185000</v>
      </c>
      <c r="D214" s="43"/>
      <c r="E214" s="43"/>
      <c r="F214" s="43">
        <v>30000</v>
      </c>
      <c r="G214" s="43">
        <v>30000</v>
      </c>
      <c r="H214" s="43"/>
      <c r="I214" s="43"/>
      <c r="J214" s="43"/>
      <c r="K214" s="43"/>
      <c r="L214" s="43">
        <v>155000</v>
      </c>
      <c r="M214" s="77">
        <v>155000</v>
      </c>
      <c r="N214" s="36"/>
    </row>
    <row r="215" spans="1:14" s="46" customFormat="1" ht="14.25" hidden="1">
      <c r="A215" s="41"/>
      <c r="B215" s="42">
        <f t="shared" si="43"/>
        <v>0</v>
      </c>
      <c r="C215" s="42">
        <f t="shared" si="43"/>
        <v>0</v>
      </c>
      <c r="D215" s="43"/>
      <c r="E215" s="43"/>
      <c r="F215" s="43"/>
      <c r="G215" s="43"/>
      <c r="H215" s="43"/>
      <c r="I215" s="43"/>
      <c r="J215" s="43"/>
      <c r="K215" s="43"/>
      <c r="L215" s="43"/>
      <c r="M215" s="77"/>
      <c r="N215" s="36"/>
    </row>
    <row r="216" spans="1:14" s="46" customFormat="1" ht="14.25">
      <c r="A216" s="41" t="s">
        <v>125</v>
      </c>
      <c r="B216" s="42">
        <f t="shared" si="43"/>
        <v>38000</v>
      </c>
      <c r="C216" s="42">
        <f t="shared" si="43"/>
        <v>38000</v>
      </c>
      <c r="D216" s="43"/>
      <c r="E216" s="43"/>
      <c r="F216" s="43"/>
      <c r="G216" s="43"/>
      <c r="H216" s="43"/>
      <c r="I216" s="43"/>
      <c r="J216" s="43"/>
      <c r="K216" s="43"/>
      <c r="L216" s="43">
        <v>38000</v>
      </c>
      <c r="M216" s="77">
        <v>38000</v>
      </c>
      <c r="N216" s="94"/>
    </row>
    <row r="217" spans="1:14" s="46" customFormat="1" ht="14.25" hidden="1">
      <c r="A217" s="41" t="s">
        <v>126</v>
      </c>
      <c r="B217" s="42">
        <f t="shared" si="43"/>
        <v>0</v>
      </c>
      <c r="C217" s="42">
        <f t="shared" si="43"/>
        <v>0</v>
      </c>
      <c r="D217" s="43"/>
      <c r="E217" s="43"/>
      <c r="F217" s="43"/>
      <c r="G217" s="43"/>
      <c r="H217" s="43"/>
      <c r="I217" s="43"/>
      <c r="J217" s="43"/>
      <c r="K217" s="43"/>
      <c r="L217" s="43"/>
      <c r="M217" s="77"/>
      <c r="N217" s="94" t="s">
        <v>304</v>
      </c>
    </row>
    <row r="218" spans="1:14" s="46" customFormat="1" ht="14.25">
      <c r="A218" s="41" t="s">
        <v>127</v>
      </c>
      <c r="B218" s="42">
        <f t="shared" si="43"/>
        <v>18000</v>
      </c>
      <c r="C218" s="42">
        <f t="shared" si="43"/>
        <v>18000</v>
      </c>
      <c r="D218" s="43"/>
      <c r="E218" s="43"/>
      <c r="F218" s="43">
        <v>18000</v>
      </c>
      <c r="G218" s="43">
        <v>18000</v>
      </c>
      <c r="H218" s="43"/>
      <c r="I218" s="43"/>
      <c r="J218" s="43"/>
      <c r="K218" s="43"/>
      <c r="L218" s="43"/>
      <c r="M218" s="77"/>
      <c r="N218" s="94" t="s">
        <v>304</v>
      </c>
    </row>
    <row r="219" spans="1:14" s="46" customFormat="1" ht="14.25">
      <c r="A219" s="41" t="s">
        <v>128</v>
      </c>
      <c r="B219" s="42">
        <f t="shared" si="43"/>
        <v>52600</v>
      </c>
      <c r="C219" s="42">
        <f t="shared" si="43"/>
        <v>52600</v>
      </c>
      <c r="D219" s="43">
        <v>2000</v>
      </c>
      <c r="E219" s="43">
        <v>2000</v>
      </c>
      <c r="F219" s="43">
        <v>5000</v>
      </c>
      <c r="G219" s="43">
        <v>5000</v>
      </c>
      <c r="H219" s="43"/>
      <c r="I219" s="43"/>
      <c r="J219" s="43"/>
      <c r="K219" s="43"/>
      <c r="L219" s="43">
        <v>45600</v>
      </c>
      <c r="M219" s="77">
        <v>45600</v>
      </c>
      <c r="N219" s="94" t="s">
        <v>305</v>
      </c>
    </row>
    <row r="220" spans="1:14" s="46" customFormat="1" ht="14.25" hidden="1">
      <c r="A220" s="41" t="s">
        <v>129</v>
      </c>
      <c r="B220" s="42">
        <f t="shared" si="43"/>
        <v>0</v>
      </c>
      <c r="C220" s="42">
        <f t="shared" si="43"/>
        <v>0</v>
      </c>
      <c r="D220" s="43">
        <v>0</v>
      </c>
      <c r="E220" s="43">
        <v>0</v>
      </c>
      <c r="F220" s="43"/>
      <c r="G220" s="43"/>
      <c r="H220" s="43"/>
      <c r="I220" s="43"/>
      <c r="J220" s="43"/>
      <c r="K220" s="43"/>
      <c r="L220" s="43"/>
      <c r="M220" s="77"/>
      <c r="N220" s="36"/>
    </row>
    <row r="221" spans="1:14" s="46" customFormat="1" ht="14.25" hidden="1">
      <c r="A221" s="41"/>
      <c r="B221" s="42">
        <f t="shared" si="43"/>
        <v>0</v>
      </c>
      <c r="C221" s="42">
        <f t="shared" si="43"/>
        <v>0</v>
      </c>
      <c r="D221" s="43">
        <v>0</v>
      </c>
      <c r="E221" s="43">
        <v>0</v>
      </c>
      <c r="F221" s="43"/>
      <c r="G221" s="43"/>
      <c r="H221" s="43"/>
      <c r="I221" s="43"/>
      <c r="J221" s="43"/>
      <c r="K221" s="43"/>
      <c r="L221" s="43"/>
      <c r="M221" s="77"/>
      <c r="N221" s="36"/>
    </row>
    <row r="222" spans="1:14" s="46" customFormat="1" ht="14.25" hidden="1">
      <c r="A222" s="41"/>
      <c r="B222" s="42">
        <f t="shared" si="43"/>
        <v>0</v>
      </c>
      <c r="C222" s="42">
        <f t="shared" si="43"/>
        <v>0</v>
      </c>
      <c r="D222" s="43"/>
      <c r="E222" s="43"/>
      <c r="F222" s="43"/>
      <c r="G222" s="43"/>
      <c r="H222" s="43"/>
      <c r="I222" s="43"/>
      <c r="J222" s="43"/>
      <c r="K222" s="43"/>
      <c r="L222" s="43"/>
      <c r="M222" s="77"/>
      <c r="N222" s="36"/>
    </row>
    <row r="223" spans="1:14" s="46" customFormat="1" ht="14.25">
      <c r="A223" s="41" t="s">
        <v>130</v>
      </c>
      <c r="B223" s="42">
        <f t="shared" si="43"/>
        <v>49000</v>
      </c>
      <c r="C223" s="42">
        <f t="shared" si="43"/>
        <v>49000</v>
      </c>
      <c r="D223" s="43">
        <v>14000</v>
      </c>
      <c r="E223" s="43">
        <v>14000</v>
      </c>
      <c r="F223" s="43">
        <v>5000</v>
      </c>
      <c r="G223" s="43">
        <v>5000</v>
      </c>
      <c r="H223" s="43"/>
      <c r="I223" s="43"/>
      <c r="J223" s="43"/>
      <c r="K223" s="43"/>
      <c r="L223" s="43">
        <v>30000</v>
      </c>
      <c r="M223" s="77">
        <v>30000</v>
      </c>
      <c r="N223" s="36"/>
    </row>
    <row r="224" spans="1:14" s="46" customFormat="1" ht="14.25" hidden="1">
      <c r="A224" s="41" t="s">
        <v>131</v>
      </c>
      <c r="B224" s="42">
        <f t="shared" si="43"/>
        <v>0</v>
      </c>
      <c r="C224" s="42">
        <f t="shared" si="43"/>
        <v>0</v>
      </c>
      <c r="D224" s="43"/>
      <c r="E224" s="43"/>
      <c r="F224" s="43"/>
      <c r="G224" s="43"/>
      <c r="H224" s="43"/>
      <c r="I224" s="43"/>
      <c r="J224" s="43"/>
      <c r="K224" s="43"/>
      <c r="L224" s="43"/>
      <c r="M224" s="77"/>
      <c r="N224" s="36"/>
    </row>
    <row r="225" spans="1:14" s="46" customFormat="1" ht="14.25">
      <c r="A225" s="41" t="s">
        <v>132</v>
      </c>
      <c r="B225" s="42">
        <f t="shared" si="43"/>
        <v>44400</v>
      </c>
      <c r="C225" s="42">
        <f t="shared" si="43"/>
        <v>44400</v>
      </c>
      <c r="D225" s="43">
        <v>15000</v>
      </c>
      <c r="E225" s="43">
        <v>15000</v>
      </c>
      <c r="F225" s="43">
        <v>9400</v>
      </c>
      <c r="G225" s="43">
        <v>9400</v>
      </c>
      <c r="H225" s="43"/>
      <c r="I225" s="43"/>
      <c r="J225" s="43"/>
      <c r="K225" s="43"/>
      <c r="L225" s="43">
        <v>20000</v>
      </c>
      <c r="M225" s="77">
        <v>20000</v>
      </c>
      <c r="N225" s="36"/>
    </row>
    <row r="226" spans="1:14" s="46" customFormat="1" ht="14.25">
      <c r="A226" s="41" t="s">
        <v>133</v>
      </c>
      <c r="B226" s="42">
        <f t="shared" si="43"/>
        <v>42750</v>
      </c>
      <c r="C226" s="42">
        <f t="shared" si="43"/>
        <v>42750</v>
      </c>
      <c r="D226" s="43">
        <v>24000</v>
      </c>
      <c r="E226" s="43">
        <v>24000</v>
      </c>
      <c r="F226" s="43">
        <v>18750</v>
      </c>
      <c r="G226" s="43">
        <v>18750</v>
      </c>
      <c r="H226" s="43"/>
      <c r="I226" s="43"/>
      <c r="J226" s="43"/>
      <c r="K226" s="43"/>
      <c r="L226" s="43"/>
      <c r="M226" s="77"/>
      <c r="N226" s="94" t="s">
        <v>305</v>
      </c>
    </row>
    <row r="227" spans="1:14" s="46" customFormat="1" ht="14.25" hidden="1">
      <c r="A227" s="41"/>
      <c r="B227" s="42">
        <f t="shared" si="43"/>
        <v>0</v>
      </c>
      <c r="C227" s="42">
        <f t="shared" si="43"/>
        <v>0</v>
      </c>
      <c r="D227" s="43"/>
      <c r="E227" s="43"/>
      <c r="F227" s="43"/>
      <c r="G227" s="43"/>
      <c r="H227" s="43"/>
      <c r="I227" s="43"/>
      <c r="J227" s="43"/>
      <c r="K227" s="43"/>
      <c r="L227" s="43"/>
      <c r="M227" s="77"/>
      <c r="N227" s="36"/>
    </row>
    <row r="228" spans="1:14" s="46" customFormat="1" ht="14.25">
      <c r="A228" s="41" t="s">
        <v>134</v>
      </c>
      <c r="B228" s="42">
        <f t="shared" si="43"/>
        <v>23512</v>
      </c>
      <c r="C228" s="42">
        <f t="shared" si="43"/>
        <v>23512</v>
      </c>
      <c r="D228" s="43">
        <v>11346</v>
      </c>
      <c r="E228" s="43">
        <v>11346</v>
      </c>
      <c r="F228" s="43">
        <v>12166</v>
      </c>
      <c r="G228" s="43">
        <v>12166</v>
      </c>
      <c r="H228" s="43"/>
      <c r="I228" s="43"/>
      <c r="J228" s="43"/>
      <c r="K228" s="43"/>
      <c r="L228" s="43"/>
      <c r="M228" s="77"/>
      <c r="N228" s="36"/>
    </row>
    <row r="229" spans="1:14" s="46" customFormat="1" ht="14.25" hidden="1">
      <c r="A229" s="41"/>
      <c r="B229" s="42">
        <f t="shared" si="43"/>
        <v>0</v>
      </c>
      <c r="C229" s="42">
        <f t="shared" si="43"/>
        <v>0</v>
      </c>
      <c r="D229" s="43"/>
      <c r="E229" s="43"/>
      <c r="F229" s="43"/>
      <c r="G229" s="43"/>
      <c r="H229" s="43"/>
      <c r="I229" s="43"/>
      <c r="J229" s="43"/>
      <c r="K229" s="43"/>
      <c r="L229" s="43"/>
      <c r="M229" s="77"/>
      <c r="N229" s="36"/>
    </row>
    <row r="230" spans="1:14" s="46" customFormat="1" ht="14.25">
      <c r="A230" s="41" t="s">
        <v>135</v>
      </c>
      <c r="B230" s="42">
        <f t="shared" si="43"/>
        <v>50000</v>
      </c>
      <c r="C230" s="42">
        <f t="shared" si="43"/>
        <v>50000</v>
      </c>
      <c r="D230" s="43"/>
      <c r="E230" s="43"/>
      <c r="F230" s="43"/>
      <c r="G230" s="43"/>
      <c r="H230" s="43"/>
      <c r="I230" s="43"/>
      <c r="J230" s="43"/>
      <c r="K230" s="43"/>
      <c r="L230" s="43">
        <v>50000</v>
      </c>
      <c r="M230" s="77">
        <v>50000</v>
      </c>
      <c r="N230" s="36"/>
    </row>
    <row r="231" spans="1:14" s="46" customFormat="1" ht="14.25" hidden="1">
      <c r="A231" s="41"/>
      <c r="B231" s="42">
        <f t="shared" si="43"/>
        <v>0</v>
      </c>
      <c r="C231" s="42">
        <f t="shared" si="43"/>
        <v>0</v>
      </c>
      <c r="D231" s="43"/>
      <c r="E231" s="43"/>
      <c r="F231" s="43"/>
      <c r="G231" s="43"/>
      <c r="H231" s="43"/>
      <c r="I231" s="43"/>
      <c r="J231" s="43"/>
      <c r="K231" s="43"/>
      <c r="L231" s="43"/>
      <c r="M231" s="77"/>
      <c r="N231" s="36"/>
    </row>
    <row r="232" spans="1:14" s="46" customFormat="1" ht="14.25">
      <c r="A232" s="41" t="s">
        <v>136</v>
      </c>
      <c r="B232" s="42">
        <f t="shared" si="43"/>
        <v>35000</v>
      </c>
      <c r="C232" s="42">
        <f t="shared" si="43"/>
        <v>35000</v>
      </c>
      <c r="D232" s="43"/>
      <c r="E232" s="43"/>
      <c r="F232" s="43"/>
      <c r="G232" s="43"/>
      <c r="H232" s="43">
        <v>35000</v>
      </c>
      <c r="I232" s="43">
        <v>35000</v>
      </c>
      <c r="J232" s="43"/>
      <c r="K232" s="43"/>
      <c r="L232" s="43">
        <v>0</v>
      </c>
      <c r="M232" s="77">
        <v>0</v>
      </c>
      <c r="N232" s="36"/>
    </row>
    <row r="233" spans="1:14" s="46" customFormat="1" ht="14.25" hidden="1">
      <c r="A233" s="41"/>
      <c r="B233" s="42">
        <f t="shared" si="43"/>
        <v>0</v>
      </c>
      <c r="C233" s="42">
        <f t="shared" si="43"/>
        <v>0</v>
      </c>
      <c r="D233" s="43"/>
      <c r="E233" s="43"/>
      <c r="F233" s="43"/>
      <c r="G233" s="43"/>
      <c r="H233" s="43"/>
      <c r="I233" s="43"/>
      <c r="J233" s="43"/>
      <c r="K233" s="43"/>
      <c r="L233" s="43"/>
      <c r="M233" s="77"/>
      <c r="N233" s="36"/>
    </row>
    <row r="234" spans="1:14" s="46" customFormat="1" ht="14.25" hidden="1">
      <c r="A234" s="41" t="s">
        <v>137</v>
      </c>
      <c r="B234" s="42">
        <f t="shared" si="43"/>
        <v>0</v>
      </c>
      <c r="C234" s="42">
        <f t="shared" si="43"/>
        <v>0</v>
      </c>
      <c r="D234" s="43"/>
      <c r="E234" s="43"/>
      <c r="F234" s="43">
        <v>0</v>
      </c>
      <c r="G234" s="43">
        <v>0</v>
      </c>
      <c r="H234" s="43"/>
      <c r="I234" s="43"/>
      <c r="J234" s="43"/>
      <c r="K234" s="43"/>
      <c r="L234" s="43">
        <v>0</v>
      </c>
      <c r="M234" s="77">
        <v>0</v>
      </c>
      <c r="N234" s="36"/>
    </row>
    <row r="235" spans="1:14" s="46" customFormat="1" ht="14.25" hidden="1">
      <c r="A235" s="41"/>
      <c r="B235" s="42">
        <f t="shared" si="43"/>
        <v>0</v>
      </c>
      <c r="C235" s="42">
        <f t="shared" si="43"/>
        <v>0</v>
      </c>
      <c r="D235" s="43"/>
      <c r="E235" s="43"/>
      <c r="F235" s="43"/>
      <c r="G235" s="43"/>
      <c r="H235" s="43"/>
      <c r="I235" s="43"/>
      <c r="J235" s="43"/>
      <c r="K235" s="43"/>
      <c r="L235" s="43"/>
      <c r="M235" s="77"/>
      <c r="N235" s="36"/>
    </row>
    <row r="236" spans="1:14" s="46" customFormat="1" ht="14.25" hidden="1">
      <c r="A236" s="41" t="s">
        <v>138</v>
      </c>
      <c r="B236" s="42">
        <f t="shared" si="43"/>
        <v>0</v>
      </c>
      <c r="C236" s="42">
        <f t="shared" si="43"/>
        <v>0</v>
      </c>
      <c r="D236" s="43"/>
      <c r="E236" s="43"/>
      <c r="F236" s="43">
        <v>0</v>
      </c>
      <c r="G236" s="43">
        <v>0</v>
      </c>
      <c r="H236" s="43"/>
      <c r="I236" s="43"/>
      <c r="J236" s="43"/>
      <c r="K236" s="43"/>
      <c r="L236" s="43">
        <v>0</v>
      </c>
      <c r="M236" s="77">
        <v>0</v>
      </c>
      <c r="N236" s="36"/>
    </row>
    <row r="237" spans="1:14" s="46" customFormat="1" ht="14.25" hidden="1">
      <c r="A237" s="41" t="s">
        <v>139</v>
      </c>
      <c r="B237" s="42">
        <f t="shared" si="43"/>
        <v>0</v>
      </c>
      <c r="C237" s="42">
        <f t="shared" si="43"/>
        <v>0</v>
      </c>
      <c r="D237" s="43"/>
      <c r="E237" s="43"/>
      <c r="F237" s="43">
        <v>0</v>
      </c>
      <c r="G237" s="43">
        <v>0</v>
      </c>
      <c r="H237" s="43"/>
      <c r="I237" s="43"/>
      <c r="J237" s="43"/>
      <c r="K237" s="43"/>
      <c r="L237" s="43"/>
      <c r="M237" s="77"/>
      <c r="N237" s="36"/>
    </row>
    <row r="238" spans="1:14" s="46" customFormat="1" ht="14.25">
      <c r="A238" s="41" t="s">
        <v>140</v>
      </c>
      <c r="B238" s="42">
        <f t="shared" si="43"/>
        <v>5000</v>
      </c>
      <c r="C238" s="42">
        <f t="shared" si="43"/>
        <v>5000</v>
      </c>
      <c r="D238" s="43"/>
      <c r="E238" s="43"/>
      <c r="F238" s="43">
        <v>5000</v>
      </c>
      <c r="G238" s="43">
        <v>5000</v>
      </c>
      <c r="H238" s="43"/>
      <c r="I238" s="43"/>
      <c r="J238" s="43"/>
      <c r="K238" s="43"/>
      <c r="L238" s="43"/>
      <c r="M238" s="77"/>
      <c r="N238" s="94" t="s">
        <v>306</v>
      </c>
    </row>
    <row r="239" spans="1:14" s="46" customFormat="1" ht="14.25" hidden="1">
      <c r="A239" s="41" t="s">
        <v>141</v>
      </c>
      <c r="B239" s="42">
        <f t="shared" si="43"/>
        <v>0</v>
      </c>
      <c r="C239" s="42">
        <f t="shared" si="43"/>
        <v>0</v>
      </c>
      <c r="D239" s="43"/>
      <c r="E239" s="43"/>
      <c r="F239" s="43">
        <v>0</v>
      </c>
      <c r="G239" s="43">
        <v>0</v>
      </c>
      <c r="H239" s="43"/>
      <c r="I239" s="43"/>
      <c r="J239" s="43"/>
      <c r="K239" s="43"/>
      <c r="L239" s="43"/>
      <c r="M239" s="77"/>
      <c r="N239" s="36"/>
    </row>
    <row r="240" spans="1:14" s="46" customFormat="1" ht="14.25" hidden="1">
      <c r="A240" s="41" t="s">
        <v>142</v>
      </c>
      <c r="B240" s="42">
        <f t="shared" si="43"/>
        <v>0</v>
      </c>
      <c r="C240" s="42">
        <f t="shared" si="43"/>
        <v>0</v>
      </c>
      <c r="D240" s="43"/>
      <c r="E240" s="43"/>
      <c r="F240" s="43"/>
      <c r="G240" s="43"/>
      <c r="H240" s="43"/>
      <c r="I240" s="43"/>
      <c r="J240" s="43"/>
      <c r="K240" s="43"/>
      <c r="L240" s="43"/>
      <c r="M240" s="77"/>
      <c r="N240" s="36"/>
    </row>
    <row r="241" spans="1:14" s="46" customFormat="1" ht="14.25">
      <c r="A241" s="41" t="s">
        <v>143</v>
      </c>
      <c r="B241" s="42">
        <f t="shared" si="43"/>
        <v>5500</v>
      </c>
      <c r="C241" s="42">
        <f t="shared" si="43"/>
        <v>5500</v>
      </c>
      <c r="D241" s="43"/>
      <c r="E241" s="43"/>
      <c r="F241" s="43"/>
      <c r="G241" s="43"/>
      <c r="H241" s="43">
        <v>5500</v>
      </c>
      <c r="I241" s="43">
        <v>5500</v>
      </c>
      <c r="J241" s="43"/>
      <c r="K241" s="43"/>
      <c r="L241" s="43"/>
      <c r="M241" s="77"/>
      <c r="N241" s="94" t="s">
        <v>307</v>
      </c>
    </row>
    <row r="242" spans="1:14" s="46" customFormat="1" ht="14.25">
      <c r="A242" s="41" t="s">
        <v>144</v>
      </c>
      <c r="B242" s="42">
        <f t="shared" si="43"/>
        <v>30000</v>
      </c>
      <c r="C242" s="42">
        <f t="shared" si="43"/>
        <v>30000</v>
      </c>
      <c r="D242" s="43"/>
      <c r="E242" s="43"/>
      <c r="F242" s="43"/>
      <c r="G242" s="43"/>
      <c r="H242" s="43"/>
      <c r="I242" s="43"/>
      <c r="J242" s="43"/>
      <c r="K242" s="43"/>
      <c r="L242" s="43">
        <v>30000</v>
      </c>
      <c r="M242" s="77">
        <v>30000</v>
      </c>
      <c r="N242" s="36"/>
    </row>
    <row r="243" spans="1:14" s="46" customFormat="1" ht="14.25">
      <c r="A243" s="41" t="s">
        <v>145</v>
      </c>
      <c r="B243" s="42">
        <f t="shared" si="43"/>
        <v>50000</v>
      </c>
      <c r="C243" s="42">
        <f t="shared" si="43"/>
        <v>50000</v>
      </c>
      <c r="D243" s="43"/>
      <c r="E243" s="43"/>
      <c r="F243" s="43"/>
      <c r="G243" s="43"/>
      <c r="H243" s="43"/>
      <c r="I243" s="43"/>
      <c r="J243" s="43"/>
      <c r="K243" s="43"/>
      <c r="L243" s="43">
        <v>50000</v>
      </c>
      <c r="M243" s="77">
        <v>50000</v>
      </c>
      <c r="N243" s="36"/>
    </row>
    <row r="244" spans="1:14" s="46" customFormat="1" ht="14.25">
      <c r="A244" s="41" t="s">
        <v>146</v>
      </c>
      <c r="B244" s="42">
        <f t="shared" si="43"/>
        <v>2500</v>
      </c>
      <c r="C244" s="42">
        <f t="shared" si="43"/>
        <v>2500</v>
      </c>
      <c r="D244" s="43"/>
      <c r="E244" s="43"/>
      <c r="F244" s="43">
        <v>2500</v>
      </c>
      <c r="G244" s="43">
        <v>2500</v>
      </c>
      <c r="H244" s="43"/>
      <c r="I244" s="43"/>
      <c r="J244" s="43"/>
      <c r="K244" s="43"/>
      <c r="L244" s="43"/>
      <c r="M244" s="77"/>
      <c r="N244" s="94" t="s">
        <v>308</v>
      </c>
    </row>
    <row r="245" spans="1:14" s="46" customFormat="1" ht="14.25">
      <c r="A245" s="41" t="s">
        <v>147</v>
      </c>
      <c r="B245" s="42">
        <f t="shared" si="43"/>
        <v>1300</v>
      </c>
      <c r="C245" s="42">
        <f t="shared" si="43"/>
        <v>1300</v>
      </c>
      <c r="D245" s="43"/>
      <c r="E245" s="43"/>
      <c r="F245" s="43">
        <v>1300</v>
      </c>
      <c r="G245" s="43">
        <v>1300</v>
      </c>
      <c r="H245" s="43"/>
      <c r="I245" s="43"/>
      <c r="J245" s="43"/>
      <c r="K245" s="43"/>
      <c r="L245" s="43"/>
      <c r="M245" s="77"/>
      <c r="N245" s="36"/>
    </row>
    <row r="246" spans="1:14" s="46" customFormat="1" ht="14.25">
      <c r="A246" s="41" t="s">
        <v>148</v>
      </c>
      <c r="B246" s="42">
        <f t="shared" si="43"/>
        <v>0</v>
      </c>
      <c r="C246" s="42">
        <f t="shared" si="43"/>
        <v>0</v>
      </c>
      <c r="D246" s="43"/>
      <c r="E246" s="43"/>
      <c r="F246" s="43">
        <v>0</v>
      </c>
      <c r="G246" s="43">
        <v>0</v>
      </c>
      <c r="H246" s="43"/>
      <c r="I246" s="43"/>
      <c r="J246" s="43"/>
      <c r="K246" s="43"/>
      <c r="L246" s="43"/>
      <c r="M246" s="77"/>
      <c r="N246" s="36"/>
    </row>
    <row r="247" spans="1:14" s="46" customFormat="1" ht="14.25" hidden="1">
      <c r="A247" s="41"/>
      <c r="B247" s="42">
        <f t="shared" si="43"/>
        <v>0</v>
      </c>
      <c r="C247" s="42">
        <f t="shared" si="43"/>
        <v>0</v>
      </c>
      <c r="D247" s="43"/>
      <c r="E247" s="43"/>
      <c r="F247" s="43"/>
      <c r="G247" s="43"/>
      <c r="H247" s="43"/>
      <c r="I247" s="43"/>
      <c r="J247" s="43"/>
      <c r="K247" s="43"/>
      <c r="L247" s="43">
        <v>0</v>
      </c>
      <c r="M247" s="77">
        <v>0</v>
      </c>
      <c r="N247" s="36"/>
    </row>
    <row r="248" spans="1:14" s="46" customFormat="1" ht="14.25" hidden="1">
      <c r="A248" s="41"/>
      <c r="B248" s="42">
        <f t="shared" si="43"/>
        <v>0</v>
      </c>
      <c r="C248" s="42">
        <f t="shared" si="43"/>
        <v>0</v>
      </c>
      <c r="D248" s="43"/>
      <c r="E248" s="43"/>
      <c r="F248" s="43"/>
      <c r="G248" s="43"/>
      <c r="H248" s="43"/>
      <c r="I248" s="43"/>
      <c r="J248" s="43"/>
      <c r="K248" s="43"/>
      <c r="L248" s="43"/>
      <c r="M248" s="77"/>
      <c r="N248" s="36"/>
    </row>
    <row r="249" spans="1:14" s="46" customFormat="1" ht="14.25" hidden="1">
      <c r="A249" s="41"/>
      <c r="B249" s="42">
        <f t="shared" si="43"/>
        <v>0</v>
      </c>
      <c r="C249" s="42">
        <f t="shared" si="43"/>
        <v>0</v>
      </c>
      <c r="D249" s="43"/>
      <c r="E249" s="43"/>
      <c r="F249" s="43"/>
      <c r="G249" s="43"/>
      <c r="H249" s="43"/>
      <c r="I249" s="43"/>
      <c r="J249" s="43"/>
      <c r="K249" s="43"/>
      <c r="L249" s="43"/>
      <c r="M249" s="77"/>
      <c r="N249" s="36"/>
    </row>
    <row r="250" spans="1:14" s="46" customFormat="1" ht="14.25" hidden="1">
      <c r="A250" s="41"/>
      <c r="B250" s="42">
        <f t="shared" si="43"/>
        <v>0</v>
      </c>
      <c r="C250" s="42">
        <f t="shared" si="43"/>
        <v>0</v>
      </c>
      <c r="D250" s="43"/>
      <c r="E250" s="43"/>
      <c r="F250" s="43"/>
      <c r="G250" s="43"/>
      <c r="H250" s="43"/>
      <c r="I250" s="43"/>
      <c r="J250" s="43"/>
      <c r="K250" s="43"/>
      <c r="L250" s="43"/>
      <c r="M250" s="77"/>
      <c r="N250" s="36"/>
    </row>
    <row r="251" spans="1:14" s="46" customFormat="1" ht="14.25" hidden="1">
      <c r="A251" s="41"/>
      <c r="B251" s="42">
        <f t="shared" si="43"/>
        <v>0</v>
      </c>
      <c r="C251" s="42">
        <f t="shared" si="43"/>
        <v>0</v>
      </c>
      <c r="D251" s="43"/>
      <c r="E251" s="43"/>
      <c r="F251" s="43"/>
      <c r="G251" s="43"/>
      <c r="H251" s="43"/>
      <c r="I251" s="43"/>
      <c r="J251" s="43"/>
      <c r="K251" s="43"/>
      <c r="L251" s="43"/>
      <c r="M251" s="77"/>
      <c r="N251" s="36"/>
    </row>
    <row r="252" spans="1:14" s="46" customFormat="1" ht="14.25" hidden="1">
      <c r="A252" s="41"/>
      <c r="B252" s="42">
        <f t="shared" si="43"/>
        <v>0</v>
      </c>
      <c r="C252" s="42">
        <f t="shared" si="43"/>
        <v>0</v>
      </c>
      <c r="D252" s="43"/>
      <c r="E252" s="43"/>
      <c r="F252" s="43"/>
      <c r="G252" s="43"/>
      <c r="H252" s="43"/>
      <c r="I252" s="43"/>
      <c r="J252" s="43"/>
      <c r="K252" s="43"/>
      <c r="L252" s="43"/>
      <c r="M252" s="77"/>
      <c r="N252" s="36"/>
    </row>
    <row r="253" spans="1:14" s="46" customFormat="1" ht="14.25" hidden="1">
      <c r="A253" s="41"/>
      <c r="B253" s="42">
        <f t="shared" si="43"/>
        <v>0</v>
      </c>
      <c r="C253" s="42">
        <f t="shared" si="43"/>
        <v>0</v>
      </c>
      <c r="D253" s="43"/>
      <c r="E253" s="43"/>
      <c r="F253" s="43"/>
      <c r="G253" s="43"/>
      <c r="H253" s="43"/>
      <c r="I253" s="43"/>
      <c r="J253" s="43"/>
      <c r="K253" s="43"/>
      <c r="L253" s="43"/>
      <c r="M253" s="77"/>
      <c r="N253" s="36"/>
    </row>
    <row r="254" spans="1:14" s="46" customFormat="1" ht="14.25" hidden="1">
      <c r="A254" s="41"/>
      <c r="B254" s="42">
        <f t="shared" si="43"/>
        <v>0</v>
      </c>
      <c r="C254" s="42">
        <f t="shared" si="43"/>
        <v>0</v>
      </c>
      <c r="D254" s="43"/>
      <c r="E254" s="43"/>
      <c r="F254" s="43"/>
      <c r="G254" s="43"/>
      <c r="H254" s="43"/>
      <c r="I254" s="43"/>
      <c r="J254" s="43"/>
      <c r="K254" s="43"/>
      <c r="L254" s="43"/>
      <c r="M254" s="77"/>
      <c r="N254" s="36"/>
    </row>
    <row r="255" spans="1:14" s="46" customFormat="1" ht="14.25" hidden="1">
      <c r="A255" s="41"/>
      <c r="B255" s="42">
        <f t="shared" si="43"/>
        <v>0</v>
      </c>
      <c r="C255" s="42">
        <f t="shared" si="43"/>
        <v>0</v>
      </c>
      <c r="D255" s="43"/>
      <c r="E255" s="43"/>
      <c r="F255" s="43"/>
      <c r="G255" s="43"/>
      <c r="H255" s="43"/>
      <c r="I255" s="43"/>
      <c r="J255" s="43"/>
      <c r="K255" s="43"/>
      <c r="L255" s="43"/>
      <c r="M255" s="77"/>
      <c r="N255" s="36"/>
    </row>
    <row r="256" spans="1:14" s="46" customFormat="1" ht="14.25" hidden="1">
      <c r="A256" s="41"/>
      <c r="B256" s="42">
        <f t="shared" si="43"/>
        <v>0</v>
      </c>
      <c r="C256" s="42">
        <f t="shared" si="43"/>
        <v>0</v>
      </c>
      <c r="D256" s="43"/>
      <c r="E256" s="43"/>
      <c r="F256" s="43"/>
      <c r="G256" s="43"/>
      <c r="H256" s="43"/>
      <c r="I256" s="43"/>
      <c r="J256" s="43"/>
      <c r="K256" s="43"/>
      <c r="L256" s="43"/>
      <c r="M256" s="77"/>
      <c r="N256" s="36"/>
    </row>
    <row r="257" spans="1:14" s="46" customFormat="1" ht="14.25">
      <c r="A257" s="37" t="s">
        <v>149</v>
      </c>
      <c r="B257" s="35">
        <f>SUM(D257,F257,H257,J257,L257)</f>
        <v>4222923</v>
      </c>
      <c r="C257" s="35">
        <f>SUM(E257,G257,I257,K257,M257)</f>
        <v>4222923</v>
      </c>
      <c r="D257" s="38">
        <f aca="true" t="shared" si="44" ref="D257:M257">SUM(D258+D259+D260+D261+D262+D263+D264+D265)</f>
        <v>0</v>
      </c>
      <c r="E257" s="38">
        <f t="shared" si="44"/>
        <v>0</v>
      </c>
      <c r="F257" s="38">
        <f t="shared" si="44"/>
        <v>0</v>
      </c>
      <c r="G257" s="38">
        <f t="shared" si="44"/>
        <v>0</v>
      </c>
      <c r="H257" s="38">
        <f t="shared" si="44"/>
        <v>0</v>
      </c>
      <c r="I257" s="38">
        <f t="shared" si="44"/>
        <v>0</v>
      </c>
      <c r="J257" s="38">
        <f t="shared" si="44"/>
        <v>4222923</v>
      </c>
      <c r="K257" s="38">
        <f t="shared" si="44"/>
        <v>4222923</v>
      </c>
      <c r="L257" s="38">
        <f t="shared" si="44"/>
        <v>0</v>
      </c>
      <c r="M257" s="76">
        <f t="shared" si="44"/>
        <v>0</v>
      </c>
      <c r="N257" s="36"/>
    </row>
    <row r="258" spans="1:14" s="46" customFormat="1" ht="14.25">
      <c r="A258" s="41" t="s">
        <v>150</v>
      </c>
      <c r="B258" s="42">
        <f t="shared" si="43"/>
        <v>296311</v>
      </c>
      <c r="C258" s="42">
        <f t="shared" si="43"/>
        <v>296311</v>
      </c>
      <c r="D258" s="42"/>
      <c r="E258" s="43"/>
      <c r="F258" s="43"/>
      <c r="G258" s="43"/>
      <c r="H258" s="43"/>
      <c r="I258" s="43"/>
      <c r="J258" s="43">
        <v>296311</v>
      </c>
      <c r="K258" s="43">
        <v>296311</v>
      </c>
      <c r="L258" s="43"/>
      <c r="M258" s="77"/>
      <c r="N258" s="94" t="s">
        <v>309</v>
      </c>
    </row>
    <row r="259" spans="1:14" s="46" customFormat="1" ht="14.25">
      <c r="A259" s="58" t="s">
        <v>151</v>
      </c>
      <c r="B259" s="42">
        <f t="shared" si="43"/>
        <v>175551</v>
      </c>
      <c r="C259" s="42">
        <f t="shared" si="43"/>
        <v>175551</v>
      </c>
      <c r="D259" s="43"/>
      <c r="E259" s="43"/>
      <c r="F259" s="43"/>
      <c r="G259" s="43"/>
      <c r="H259" s="43"/>
      <c r="I259" s="43"/>
      <c r="J259" s="43">
        <v>175551</v>
      </c>
      <c r="K259" s="43">
        <v>175551</v>
      </c>
      <c r="L259" s="43"/>
      <c r="M259" s="77"/>
      <c r="N259" s="94" t="s">
        <v>309</v>
      </c>
    </row>
    <row r="260" spans="1:14" s="46" customFormat="1" ht="14.25">
      <c r="A260" s="58" t="s">
        <v>152</v>
      </c>
      <c r="B260" s="42">
        <f t="shared" si="43"/>
        <v>291892</v>
      </c>
      <c r="C260" s="42">
        <f t="shared" si="43"/>
        <v>291892</v>
      </c>
      <c r="D260" s="43"/>
      <c r="E260" s="43"/>
      <c r="F260" s="43"/>
      <c r="G260" s="43"/>
      <c r="H260" s="43"/>
      <c r="I260" s="43"/>
      <c r="J260" s="43">
        <v>291892</v>
      </c>
      <c r="K260" s="43">
        <v>291892</v>
      </c>
      <c r="L260" s="43"/>
      <c r="M260" s="77"/>
      <c r="N260" s="94" t="s">
        <v>309</v>
      </c>
    </row>
    <row r="261" spans="1:14" s="46" customFormat="1" ht="14.25">
      <c r="A261" s="58" t="s">
        <v>153</v>
      </c>
      <c r="B261" s="42">
        <f t="shared" si="43"/>
        <v>954011</v>
      </c>
      <c r="C261" s="42">
        <f t="shared" si="43"/>
        <v>954011</v>
      </c>
      <c r="D261" s="43"/>
      <c r="E261" s="43"/>
      <c r="F261" s="43"/>
      <c r="G261" s="43"/>
      <c r="H261" s="43"/>
      <c r="I261" s="43"/>
      <c r="J261" s="43">
        <v>954011</v>
      </c>
      <c r="K261" s="43">
        <v>954011</v>
      </c>
      <c r="L261" s="43"/>
      <c r="M261" s="77"/>
      <c r="N261" s="94" t="s">
        <v>309</v>
      </c>
    </row>
    <row r="262" spans="1:14" s="46" customFormat="1" ht="14.25">
      <c r="A262" s="58" t="s">
        <v>154</v>
      </c>
      <c r="B262" s="42">
        <f t="shared" si="43"/>
        <v>222781</v>
      </c>
      <c r="C262" s="42">
        <f t="shared" si="43"/>
        <v>222781</v>
      </c>
      <c r="D262" s="43"/>
      <c r="E262" s="43"/>
      <c r="F262" s="43"/>
      <c r="G262" s="43"/>
      <c r="H262" s="43"/>
      <c r="I262" s="43"/>
      <c r="J262" s="43">
        <v>222781</v>
      </c>
      <c r="K262" s="43">
        <v>222781</v>
      </c>
      <c r="L262" s="43"/>
      <c r="M262" s="77"/>
      <c r="N262" s="94" t="s">
        <v>309</v>
      </c>
    </row>
    <row r="263" spans="1:14" s="46" customFormat="1" ht="14.25">
      <c r="A263" s="58" t="s">
        <v>155</v>
      </c>
      <c r="B263" s="42">
        <f t="shared" si="43"/>
        <v>1712842</v>
      </c>
      <c r="C263" s="42">
        <f t="shared" si="43"/>
        <v>1712842</v>
      </c>
      <c r="D263" s="43"/>
      <c r="E263" s="43"/>
      <c r="F263" s="43"/>
      <c r="G263" s="43"/>
      <c r="H263" s="43"/>
      <c r="I263" s="43"/>
      <c r="J263" s="43">
        <v>1712842</v>
      </c>
      <c r="K263" s="43">
        <v>1712842</v>
      </c>
      <c r="L263" s="43"/>
      <c r="M263" s="77"/>
      <c r="N263" s="94" t="s">
        <v>309</v>
      </c>
    </row>
    <row r="264" spans="1:14" s="46" customFormat="1" ht="14.25">
      <c r="A264" s="58" t="s">
        <v>156</v>
      </c>
      <c r="B264" s="42">
        <f t="shared" si="43"/>
        <v>13160</v>
      </c>
      <c r="C264" s="42">
        <f t="shared" si="43"/>
        <v>13160</v>
      </c>
      <c r="D264" s="43"/>
      <c r="E264" s="43"/>
      <c r="F264" s="43"/>
      <c r="G264" s="43"/>
      <c r="H264" s="43"/>
      <c r="I264" s="43"/>
      <c r="J264" s="43">
        <v>13160</v>
      </c>
      <c r="K264" s="43">
        <v>13160</v>
      </c>
      <c r="L264" s="43"/>
      <c r="M264" s="77"/>
      <c r="N264" s="94" t="s">
        <v>309</v>
      </c>
    </row>
    <row r="265" spans="1:14" s="46" customFormat="1" ht="14.25">
      <c r="A265" s="58" t="s">
        <v>157</v>
      </c>
      <c r="B265" s="42">
        <f t="shared" si="43"/>
        <v>556375</v>
      </c>
      <c r="C265" s="42">
        <f t="shared" si="43"/>
        <v>556375</v>
      </c>
      <c r="D265" s="43"/>
      <c r="E265" s="43"/>
      <c r="F265" s="43"/>
      <c r="G265" s="43"/>
      <c r="H265" s="43"/>
      <c r="I265" s="43"/>
      <c r="J265" s="43">
        <v>556375</v>
      </c>
      <c r="K265" s="43">
        <v>556375</v>
      </c>
      <c r="L265" s="43"/>
      <c r="M265" s="77"/>
      <c r="N265" s="94" t="s">
        <v>309</v>
      </c>
    </row>
    <row r="266" spans="1:14" s="46" customFormat="1" ht="14.25" hidden="1">
      <c r="A266" s="58" t="s">
        <v>158</v>
      </c>
      <c r="B266" s="42">
        <f t="shared" si="43"/>
        <v>0</v>
      </c>
      <c r="C266" s="42">
        <f t="shared" si="43"/>
        <v>0</v>
      </c>
      <c r="D266" s="43"/>
      <c r="E266" s="43"/>
      <c r="F266" s="43"/>
      <c r="G266" s="43"/>
      <c r="H266" s="43"/>
      <c r="I266" s="43"/>
      <c r="J266" s="43"/>
      <c r="K266" s="43"/>
      <c r="L266" s="43">
        <v>0</v>
      </c>
      <c r="M266" s="77">
        <v>0</v>
      </c>
      <c r="N266" s="36"/>
    </row>
    <row r="267" spans="1:14" s="46" customFormat="1" ht="14.25" hidden="1">
      <c r="A267" s="58" t="s">
        <v>159</v>
      </c>
      <c r="B267" s="42">
        <f t="shared" si="43"/>
        <v>0</v>
      </c>
      <c r="C267" s="42">
        <f t="shared" si="43"/>
        <v>0</v>
      </c>
      <c r="D267" s="43"/>
      <c r="E267" s="43"/>
      <c r="F267" s="43">
        <v>0</v>
      </c>
      <c r="G267" s="43">
        <v>0</v>
      </c>
      <c r="H267" s="43"/>
      <c r="I267" s="43"/>
      <c r="J267" s="43"/>
      <c r="K267" s="43"/>
      <c r="L267" s="43"/>
      <c r="M267" s="77"/>
      <c r="N267" s="36"/>
    </row>
    <row r="268" spans="1:14" s="46" customFormat="1" ht="14.25" hidden="1">
      <c r="A268" s="58" t="s">
        <v>160</v>
      </c>
      <c r="B268" s="42">
        <f t="shared" si="43"/>
        <v>0</v>
      </c>
      <c r="C268" s="42">
        <f t="shared" si="43"/>
        <v>0</v>
      </c>
      <c r="D268" s="43"/>
      <c r="E268" s="43"/>
      <c r="F268" s="43"/>
      <c r="G268" s="43"/>
      <c r="H268" s="43"/>
      <c r="I268" s="43"/>
      <c r="J268" s="43"/>
      <c r="K268" s="43"/>
      <c r="L268" s="43">
        <v>0</v>
      </c>
      <c r="M268" s="77">
        <v>0</v>
      </c>
      <c r="N268" s="36"/>
    </row>
    <row r="269" spans="1:14" s="46" customFormat="1" ht="14.25" hidden="1">
      <c r="A269" s="58" t="s">
        <v>161</v>
      </c>
      <c r="B269" s="42">
        <f t="shared" si="43"/>
        <v>0</v>
      </c>
      <c r="C269" s="42">
        <f t="shared" si="43"/>
        <v>0</v>
      </c>
      <c r="D269" s="43"/>
      <c r="E269" s="43"/>
      <c r="F269" s="43"/>
      <c r="G269" s="43"/>
      <c r="H269" s="43"/>
      <c r="I269" s="43"/>
      <c r="J269" s="43">
        <v>0</v>
      </c>
      <c r="K269" s="43">
        <v>0</v>
      </c>
      <c r="L269" s="43"/>
      <c r="M269" s="77"/>
      <c r="N269" s="36"/>
    </row>
    <row r="270" spans="1:14" s="46" customFormat="1" ht="14.25" hidden="1">
      <c r="A270" s="58" t="s">
        <v>162</v>
      </c>
      <c r="B270" s="42">
        <f t="shared" si="43"/>
        <v>0</v>
      </c>
      <c r="C270" s="42">
        <f t="shared" si="43"/>
        <v>0</v>
      </c>
      <c r="D270" s="43"/>
      <c r="E270" s="43"/>
      <c r="F270" s="43"/>
      <c r="G270" s="43"/>
      <c r="H270" s="43"/>
      <c r="I270" s="43"/>
      <c r="J270" s="43">
        <v>0</v>
      </c>
      <c r="K270" s="43">
        <v>0</v>
      </c>
      <c r="L270" s="43"/>
      <c r="M270" s="77"/>
      <c r="N270" s="36"/>
    </row>
    <row r="271" spans="1:14" s="46" customFormat="1" ht="14.25" hidden="1">
      <c r="A271" s="58" t="s">
        <v>163</v>
      </c>
      <c r="B271" s="42">
        <f t="shared" si="43"/>
        <v>0</v>
      </c>
      <c r="C271" s="42">
        <f t="shared" si="43"/>
        <v>0</v>
      </c>
      <c r="D271" s="43"/>
      <c r="E271" s="43"/>
      <c r="F271" s="43"/>
      <c r="G271" s="43"/>
      <c r="H271" s="43"/>
      <c r="I271" s="43"/>
      <c r="J271" s="43">
        <v>0</v>
      </c>
      <c r="K271" s="43">
        <v>0</v>
      </c>
      <c r="L271" s="43"/>
      <c r="M271" s="77"/>
      <c r="N271" s="36"/>
    </row>
    <row r="272" spans="1:14" s="46" customFormat="1" ht="14.25">
      <c r="A272" s="37" t="s">
        <v>164</v>
      </c>
      <c r="B272" s="56">
        <f t="shared" si="43"/>
        <v>123000</v>
      </c>
      <c r="C272" s="56">
        <f t="shared" si="43"/>
        <v>125500</v>
      </c>
      <c r="D272" s="50">
        <f aca="true" t="shared" si="45" ref="D272:M272">SUM(D281+D282+D283+D284+D285+D286+D287+D288+D289)</f>
        <v>0</v>
      </c>
      <c r="E272" s="50">
        <f t="shared" si="45"/>
        <v>0</v>
      </c>
      <c r="F272" s="50">
        <f t="shared" si="45"/>
        <v>13000</v>
      </c>
      <c r="G272" s="50">
        <f t="shared" si="45"/>
        <v>13000</v>
      </c>
      <c r="H272" s="50">
        <f t="shared" si="45"/>
        <v>0</v>
      </c>
      <c r="I272" s="50">
        <f t="shared" si="45"/>
        <v>2500</v>
      </c>
      <c r="J272" s="50">
        <f t="shared" si="45"/>
        <v>0</v>
      </c>
      <c r="K272" s="50">
        <f t="shared" si="45"/>
        <v>0</v>
      </c>
      <c r="L272" s="50">
        <f t="shared" si="45"/>
        <v>110000</v>
      </c>
      <c r="M272" s="80">
        <f t="shared" si="45"/>
        <v>110000</v>
      </c>
      <c r="N272" s="36"/>
    </row>
    <row r="273" spans="1:14" s="46" customFormat="1" ht="14.25" hidden="1">
      <c r="A273" s="41" t="s">
        <v>165</v>
      </c>
      <c r="B273" s="42">
        <f t="shared" si="43"/>
        <v>0</v>
      </c>
      <c r="C273" s="42">
        <f t="shared" si="43"/>
        <v>0</v>
      </c>
      <c r="D273" s="50"/>
      <c r="E273" s="59"/>
      <c r="F273" s="43">
        <v>0</v>
      </c>
      <c r="G273" s="43">
        <v>0</v>
      </c>
      <c r="H273" s="50"/>
      <c r="I273" s="59"/>
      <c r="J273" s="50"/>
      <c r="K273" s="59"/>
      <c r="L273" s="50"/>
      <c r="M273" s="82"/>
      <c r="N273" s="36"/>
    </row>
    <row r="274" spans="1:14" s="46" customFormat="1" ht="14.25" hidden="1">
      <c r="A274" s="41" t="s">
        <v>166</v>
      </c>
      <c r="B274" s="42">
        <f t="shared" si="43"/>
        <v>0</v>
      </c>
      <c r="C274" s="42">
        <f t="shared" si="43"/>
        <v>0</v>
      </c>
      <c r="D274" s="50"/>
      <c r="E274" s="59"/>
      <c r="F274" s="43">
        <v>0</v>
      </c>
      <c r="G274" s="43">
        <v>0</v>
      </c>
      <c r="H274" s="50"/>
      <c r="I274" s="59"/>
      <c r="J274" s="50"/>
      <c r="K274" s="59"/>
      <c r="L274" s="50"/>
      <c r="M274" s="82"/>
      <c r="N274" s="36"/>
    </row>
    <row r="275" spans="1:14" s="46" customFormat="1" ht="14.25" hidden="1">
      <c r="A275" s="41" t="s">
        <v>167</v>
      </c>
      <c r="B275" s="42">
        <f t="shared" si="43"/>
        <v>0</v>
      </c>
      <c r="C275" s="42">
        <f t="shared" si="43"/>
        <v>0</v>
      </c>
      <c r="D275" s="50"/>
      <c r="E275" s="59"/>
      <c r="F275" s="43">
        <v>0</v>
      </c>
      <c r="G275" s="43">
        <v>0</v>
      </c>
      <c r="H275" s="50"/>
      <c r="I275" s="59"/>
      <c r="J275" s="50"/>
      <c r="K275" s="59"/>
      <c r="L275" s="50"/>
      <c r="M275" s="82"/>
      <c r="N275" s="36"/>
    </row>
    <row r="276" spans="1:14" s="46" customFormat="1" ht="14.25" hidden="1">
      <c r="A276" s="41" t="s">
        <v>77</v>
      </c>
      <c r="B276" s="42">
        <f t="shared" si="43"/>
        <v>0</v>
      </c>
      <c r="C276" s="42">
        <f t="shared" si="43"/>
        <v>0</v>
      </c>
      <c r="D276" s="50"/>
      <c r="E276" s="59"/>
      <c r="F276" s="43">
        <v>0</v>
      </c>
      <c r="G276" s="43">
        <v>0</v>
      </c>
      <c r="H276" s="50"/>
      <c r="I276" s="59"/>
      <c r="J276" s="50"/>
      <c r="K276" s="59"/>
      <c r="L276" s="50"/>
      <c r="M276" s="82"/>
      <c r="N276" s="36"/>
    </row>
    <row r="277" spans="1:14" s="46" customFormat="1" ht="14.25" hidden="1">
      <c r="A277" s="41" t="s">
        <v>168</v>
      </c>
      <c r="B277" s="42">
        <f t="shared" si="43"/>
        <v>0</v>
      </c>
      <c r="C277" s="42">
        <f t="shared" si="43"/>
        <v>0</v>
      </c>
      <c r="D277" s="50"/>
      <c r="E277" s="59"/>
      <c r="F277" s="43">
        <v>0</v>
      </c>
      <c r="G277" s="43">
        <v>0</v>
      </c>
      <c r="H277" s="50"/>
      <c r="I277" s="59"/>
      <c r="J277" s="50"/>
      <c r="K277" s="59"/>
      <c r="L277" s="50"/>
      <c r="M277" s="82"/>
      <c r="N277" s="36"/>
    </row>
    <row r="278" spans="1:14" s="46" customFormat="1" ht="14.25" hidden="1">
      <c r="A278" s="41" t="s">
        <v>169</v>
      </c>
      <c r="B278" s="42">
        <f t="shared" si="43"/>
        <v>0</v>
      </c>
      <c r="C278" s="42">
        <f t="shared" si="43"/>
        <v>0</v>
      </c>
      <c r="D278" s="43"/>
      <c r="E278" s="43"/>
      <c r="F278" s="43">
        <v>0</v>
      </c>
      <c r="G278" s="43">
        <v>0</v>
      </c>
      <c r="H278" s="43"/>
      <c r="I278" s="43"/>
      <c r="J278" s="43"/>
      <c r="K278" s="43"/>
      <c r="L278" s="43"/>
      <c r="M278" s="77"/>
      <c r="N278" s="36"/>
    </row>
    <row r="279" spans="1:14" s="46" customFormat="1" ht="14.25" hidden="1">
      <c r="A279" s="41" t="s">
        <v>170</v>
      </c>
      <c r="B279" s="42">
        <f t="shared" si="43"/>
        <v>0</v>
      </c>
      <c r="C279" s="42">
        <f t="shared" si="43"/>
        <v>0</v>
      </c>
      <c r="D279" s="50"/>
      <c r="E279" s="59"/>
      <c r="F279" s="43">
        <v>0</v>
      </c>
      <c r="G279" s="43">
        <v>0</v>
      </c>
      <c r="H279" s="50"/>
      <c r="I279" s="59"/>
      <c r="J279" s="50"/>
      <c r="K279" s="59"/>
      <c r="L279" s="50"/>
      <c r="M279" s="82"/>
      <c r="N279" s="36"/>
    </row>
    <row r="280" spans="1:14" s="46" customFormat="1" ht="14.25" hidden="1">
      <c r="A280" s="41" t="s">
        <v>171</v>
      </c>
      <c r="B280" s="42">
        <f t="shared" si="43"/>
        <v>0</v>
      </c>
      <c r="C280" s="42">
        <f t="shared" si="43"/>
        <v>0</v>
      </c>
      <c r="D280" s="43"/>
      <c r="E280" s="43"/>
      <c r="F280" s="43">
        <v>0</v>
      </c>
      <c r="G280" s="43">
        <v>0</v>
      </c>
      <c r="H280" s="43"/>
      <c r="I280" s="43"/>
      <c r="J280" s="43"/>
      <c r="K280" s="43"/>
      <c r="L280" s="43"/>
      <c r="M280" s="77"/>
      <c r="N280" s="36"/>
    </row>
    <row r="281" spans="1:14" s="46" customFormat="1" ht="14.25">
      <c r="A281" s="41" t="s">
        <v>172</v>
      </c>
      <c r="B281" s="42">
        <f>SUM(D281,F281,H281,J281,L281)</f>
        <v>1000</v>
      </c>
      <c r="C281" s="42">
        <f>SUM(E281,G281,I281,K281,M281)</f>
        <v>1000</v>
      </c>
      <c r="D281" s="43"/>
      <c r="E281" s="43"/>
      <c r="F281" s="43">
        <v>1000</v>
      </c>
      <c r="G281" s="43">
        <v>1000</v>
      </c>
      <c r="H281" s="43"/>
      <c r="I281" s="43"/>
      <c r="J281" s="43"/>
      <c r="K281" s="43"/>
      <c r="L281" s="43"/>
      <c r="M281" s="77"/>
      <c r="N281" s="36"/>
    </row>
    <row r="282" spans="1:14" s="46" customFormat="1" ht="14.25">
      <c r="A282" s="41" t="s">
        <v>165</v>
      </c>
      <c r="B282" s="42">
        <f aca="true" t="shared" si="46" ref="B282:C371">SUM(D282,F282,H282,J282,L282)</f>
        <v>1000</v>
      </c>
      <c r="C282" s="42">
        <f t="shared" si="46"/>
        <v>1000</v>
      </c>
      <c r="D282" s="43"/>
      <c r="E282" s="43"/>
      <c r="F282" s="43">
        <v>1000</v>
      </c>
      <c r="G282" s="43">
        <v>1000</v>
      </c>
      <c r="H282" s="43"/>
      <c r="I282" s="43"/>
      <c r="J282" s="43"/>
      <c r="K282" s="43"/>
      <c r="L282" s="43"/>
      <c r="M282" s="77"/>
      <c r="N282" s="94" t="s">
        <v>308</v>
      </c>
    </row>
    <row r="283" spans="1:14" s="46" customFormat="1" ht="14.25">
      <c r="A283" s="41" t="s">
        <v>76</v>
      </c>
      <c r="B283" s="42">
        <f t="shared" si="46"/>
        <v>5500</v>
      </c>
      <c r="C283" s="42">
        <f t="shared" si="46"/>
        <v>5500</v>
      </c>
      <c r="D283" s="43"/>
      <c r="E283" s="43"/>
      <c r="F283" s="43">
        <v>5500</v>
      </c>
      <c r="G283" s="43">
        <v>5500</v>
      </c>
      <c r="H283" s="43"/>
      <c r="I283" s="43"/>
      <c r="J283" s="43"/>
      <c r="K283" s="43"/>
      <c r="L283" s="43"/>
      <c r="M283" s="77"/>
      <c r="N283" s="36"/>
    </row>
    <row r="284" spans="1:14" s="46" customFormat="1" ht="14.25" hidden="1">
      <c r="A284" s="41" t="s">
        <v>77</v>
      </c>
      <c r="B284" s="42">
        <f t="shared" si="46"/>
        <v>0</v>
      </c>
      <c r="C284" s="42">
        <f t="shared" si="46"/>
        <v>0</v>
      </c>
      <c r="D284" s="43"/>
      <c r="E284" s="43"/>
      <c r="F284" s="43">
        <v>0</v>
      </c>
      <c r="G284" s="43">
        <v>0</v>
      </c>
      <c r="H284" s="43"/>
      <c r="I284" s="43"/>
      <c r="J284" s="43"/>
      <c r="K284" s="43"/>
      <c r="L284" s="43"/>
      <c r="M284" s="77"/>
      <c r="N284" s="36"/>
    </row>
    <row r="285" spans="1:14" s="46" customFormat="1" ht="14.25">
      <c r="A285" s="41" t="s">
        <v>173</v>
      </c>
      <c r="B285" s="42">
        <f t="shared" si="46"/>
        <v>1000</v>
      </c>
      <c r="C285" s="42">
        <f t="shared" si="46"/>
        <v>1000</v>
      </c>
      <c r="D285" s="43"/>
      <c r="E285" s="43"/>
      <c r="F285" s="43">
        <v>1000</v>
      </c>
      <c r="G285" s="43">
        <v>1000</v>
      </c>
      <c r="H285" s="43"/>
      <c r="I285" s="43"/>
      <c r="J285" s="43"/>
      <c r="K285" s="43"/>
      <c r="L285" s="43"/>
      <c r="M285" s="77"/>
      <c r="N285" s="94" t="s">
        <v>308</v>
      </c>
    </row>
    <row r="286" spans="1:14" s="46" customFormat="1" ht="14.25">
      <c r="A286" s="41" t="s">
        <v>174</v>
      </c>
      <c r="B286" s="42">
        <f t="shared" si="46"/>
        <v>2500</v>
      </c>
      <c r="C286" s="42">
        <f t="shared" si="46"/>
        <v>2500</v>
      </c>
      <c r="D286" s="43"/>
      <c r="E286" s="43"/>
      <c r="F286" s="43">
        <v>2500</v>
      </c>
      <c r="G286" s="43">
        <v>2500</v>
      </c>
      <c r="H286" s="43"/>
      <c r="I286" s="43"/>
      <c r="J286" s="43"/>
      <c r="K286" s="43"/>
      <c r="L286" s="43"/>
      <c r="M286" s="77"/>
      <c r="N286" s="36"/>
    </row>
    <row r="287" spans="1:14" s="46" customFormat="1" ht="14.25">
      <c r="A287" s="41" t="s">
        <v>170</v>
      </c>
      <c r="B287" s="42">
        <f t="shared" si="46"/>
        <v>2000</v>
      </c>
      <c r="C287" s="42">
        <f t="shared" si="46"/>
        <v>2000</v>
      </c>
      <c r="D287" s="43"/>
      <c r="E287" s="43"/>
      <c r="F287" s="43">
        <v>2000</v>
      </c>
      <c r="G287" s="43">
        <v>2000</v>
      </c>
      <c r="H287" s="43"/>
      <c r="I287" s="43"/>
      <c r="J287" s="43"/>
      <c r="K287" s="43"/>
      <c r="L287" s="43"/>
      <c r="M287" s="77"/>
      <c r="N287" s="94" t="s">
        <v>308</v>
      </c>
    </row>
    <row r="288" spans="1:14" s="46" customFormat="1" ht="14.25">
      <c r="A288" s="71" t="s">
        <v>293</v>
      </c>
      <c r="B288" s="72">
        <f>SUM(D288,F288,H288,J288,L288)</f>
        <v>0</v>
      </c>
      <c r="C288" s="72">
        <f>SUM(E288,G288,I288,K288,M288)</f>
        <v>2500</v>
      </c>
      <c r="D288" s="73"/>
      <c r="E288" s="73"/>
      <c r="F288" s="73"/>
      <c r="G288" s="73"/>
      <c r="H288" s="73">
        <v>0</v>
      </c>
      <c r="I288" s="73">
        <v>2500</v>
      </c>
      <c r="J288" s="73"/>
      <c r="K288" s="73"/>
      <c r="L288" s="73"/>
      <c r="M288" s="79"/>
      <c r="N288" s="36"/>
    </row>
    <row r="289" spans="1:14" s="46" customFormat="1" ht="14.25">
      <c r="A289" s="41" t="s">
        <v>175</v>
      </c>
      <c r="B289" s="42">
        <f t="shared" si="46"/>
        <v>110000</v>
      </c>
      <c r="C289" s="42">
        <f t="shared" si="46"/>
        <v>110000</v>
      </c>
      <c r="D289" s="43"/>
      <c r="E289" s="43"/>
      <c r="F289" s="43"/>
      <c r="G289" s="43"/>
      <c r="H289" s="43"/>
      <c r="I289" s="43"/>
      <c r="J289" s="43"/>
      <c r="K289" s="43"/>
      <c r="L289" s="43">
        <v>110000</v>
      </c>
      <c r="M289" s="77">
        <v>110000</v>
      </c>
      <c r="N289" s="36"/>
    </row>
    <row r="290" spans="1:14" s="46" customFormat="1" ht="14.25" hidden="1">
      <c r="A290" s="41" t="s">
        <v>176</v>
      </c>
      <c r="B290" s="42">
        <f t="shared" si="46"/>
        <v>0</v>
      </c>
      <c r="C290" s="42">
        <f t="shared" si="46"/>
        <v>0</v>
      </c>
      <c r="D290" s="43"/>
      <c r="E290" s="43"/>
      <c r="F290" s="43">
        <v>0</v>
      </c>
      <c r="G290" s="43">
        <v>0</v>
      </c>
      <c r="H290" s="43"/>
      <c r="I290" s="43"/>
      <c r="J290" s="43"/>
      <c r="K290" s="43"/>
      <c r="L290" s="43"/>
      <c r="M290" s="77"/>
      <c r="N290" s="36"/>
    </row>
    <row r="291" spans="1:14" s="46" customFormat="1" ht="14.25" hidden="1">
      <c r="A291" s="37" t="s">
        <v>177</v>
      </c>
      <c r="B291" s="56">
        <f t="shared" si="46"/>
        <v>0</v>
      </c>
      <c r="C291" s="56">
        <f t="shared" si="46"/>
        <v>0</v>
      </c>
      <c r="D291" s="50">
        <f aca="true" t="shared" si="47" ref="D291:M291">SUM(D292+D294+D296+D298+D300+D302+D304+D306+D308+D310+D314+D316+D318+D320+D322+D325+D327+D329)</f>
        <v>0</v>
      </c>
      <c r="E291" s="50">
        <f t="shared" si="47"/>
        <v>0</v>
      </c>
      <c r="F291" s="50">
        <f>SUM(F292+F294+F296+F298+F300+F302+F304+F306+F308+F310+F314+F318+F320+F322+F325+F327+F329)</f>
        <v>0</v>
      </c>
      <c r="G291" s="50">
        <f t="shared" si="47"/>
        <v>0</v>
      </c>
      <c r="H291" s="50">
        <f t="shared" si="47"/>
        <v>0</v>
      </c>
      <c r="I291" s="50">
        <f>SUM(I292+I294+I296+I298+I300+I302+I304+I306+I308+I310+I314+I316+I318+I320+I322+I325+I327+I329)</f>
        <v>0</v>
      </c>
      <c r="J291" s="50">
        <f>SUM(J292+J294+J296+J298+J300+J302+J304+J306+J308+J310+J314+J316+J318+J320+J322+J325+J327+J329)</f>
        <v>0</v>
      </c>
      <c r="K291" s="50">
        <f>SUM(K292+K294+K296+K298+K300+K302+K304+K306+K308+K310+K314+K316+K318+K320+K322+K325+K327+K329)</f>
        <v>0</v>
      </c>
      <c r="L291" s="50">
        <f t="shared" si="47"/>
        <v>0</v>
      </c>
      <c r="M291" s="80">
        <f t="shared" si="47"/>
        <v>0</v>
      </c>
      <c r="N291" s="36"/>
    </row>
    <row r="292" spans="1:14" s="46" customFormat="1" ht="14.25" hidden="1">
      <c r="A292" s="41" t="s">
        <v>47</v>
      </c>
      <c r="B292" s="42">
        <f t="shared" si="46"/>
        <v>0</v>
      </c>
      <c r="C292" s="42">
        <f t="shared" si="46"/>
        <v>0</v>
      </c>
      <c r="D292" s="43"/>
      <c r="E292" s="43"/>
      <c r="F292" s="43">
        <v>0</v>
      </c>
      <c r="G292" s="43">
        <v>0</v>
      </c>
      <c r="H292" s="43"/>
      <c r="I292" s="43"/>
      <c r="J292" s="43"/>
      <c r="K292" s="43"/>
      <c r="L292" s="43"/>
      <c r="M292" s="77"/>
      <c r="N292" s="36"/>
    </row>
    <row r="293" spans="1:14" s="46" customFormat="1" ht="14.25" hidden="1">
      <c r="A293" s="41"/>
      <c r="B293" s="42">
        <f t="shared" si="46"/>
        <v>0</v>
      </c>
      <c r="C293" s="42">
        <f t="shared" si="46"/>
        <v>0</v>
      </c>
      <c r="D293" s="43"/>
      <c r="E293" s="43"/>
      <c r="F293" s="43"/>
      <c r="G293" s="43"/>
      <c r="H293" s="43"/>
      <c r="I293" s="43"/>
      <c r="J293" s="43"/>
      <c r="K293" s="43"/>
      <c r="L293" s="43"/>
      <c r="M293" s="77"/>
      <c r="N293" s="36"/>
    </row>
    <row r="294" spans="1:14" s="46" customFormat="1" ht="14.25" hidden="1">
      <c r="A294" s="41" t="s">
        <v>178</v>
      </c>
      <c r="B294" s="42">
        <f t="shared" si="46"/>
        <v>0</v>
      </c>
      <c r="C294" s="42">
        <f t="shared" si="46"/>
        <v>0</v>
      </c>
      <c r="D294" s="43"/>
      <c r="E294" s="43"/>
      <c r="F294" s="43">
        <v>0</v>
      </c>
      <c r="G294" s="43">
        <v>0</v>
      </c>
      <c r="H294" s="43"/>
      <c r="I294" s="43"/>
      <c r="J294" s="43"/>
      <c r="K294" s="43"/>
      <c r="L294" s="43"/>
      <c r="M294" s="77"/>
      <c r="N294" s="36"/>
    </row>
    <row r="295" spans="1:14" s="46" customFormat="1" ht="14.25" hidden="1">
      <c r="A295" s="41"/>
      <c r="B295" s="42">
        <f t="shared" si="46"/>
        <v>0</v>
      </c>
      <c r="C295" s="42">
        <f t="shared" si="46"/>
        <v>0</v>
      </c>
      <c r="D295" s="43"/>
      <c r="E295" s="43"/>
      <c r="F295" s="43"/>
      <c r="G295" s="43"/>
      <c r="H295" s="43"/>
      <c r="I295" s="43"/>
      <c r="J295" s="43"/>
      <c r="K295" s="43"/>
      <c r="L295" s="43"/>
      <c r="M295" s="77"/>
      <c r="N295" s="36"/>
    </row>
    <row r="296" spans="1:14" s="46" customFormat="1" ht="14.25" hidden="1">
      <c r="A296" s="41" t="s">
        <v>179</v>
      </c>
      <c r="B296" s="42">
        <f t="shared" si="46"/>
        <v>0</v>
      </c>
      <c r="C296" s="42">
        <f t="shared" si="46"/>
        <v>0</v>
      </c>
      <c r="D296" s="43"/>
      <c r="E296" s="43"/>
      <c r="F296" s="43">
        <v>0</v>
      </c>
      <c r="G296" s="43">
        <v>0</v>
      </c>
      <c r="H296" s="43"/>
      <c r="I296" s="43"/>
      <c r="J296" s="43"/>
      <c r="K296" s="43"/>
      <c r="L296" s="43"/>
      <c r="M296" s="77"/>
      <c r="N296" s="36"/>
    </row>
    <row r="297" spans="1:14" s="46" customFormat="1" ht="14.25" hidden="1">
      <c r="A297" s="41"/>
      <c r="B297" s="42">
        <f t="shared" si="46"/>
        <v>0</v>
      </c>
      <c r="C297" s="42">
        <f t="shared" si="46"/>
        <v>0</v>
      </c>
      <c r="D297" s="43"/>
      <c r="E297" s="43"/>
      <c r="F297" s="43"/>
      <c r="G297" s="43"/>
      <c r="H297" s="43"/>
      <c r="I297" s="43"/>
      <c r="J297" s="43"/>
      <c r="K297" s="43"/>
      <c r="L297" s="43"/>
      <c r="M297" s="77"/>
      <c r="N297" s="36"/>
    </row>
    <row r="298" spans="1:14" s="46" customFormat="1" ht="14.25" hidden="1">
      <c r="A298" s="41" t="s">
        <v>49</v>
      </c>
      <c r="B298" s="42">
        <f t="shared" si="46"/>
        <v>0</v>
      </c>
      <c r="C298" s="42">
        <f t="shared" si="46"/>
        <v>0</v>
      </c>
      <c r="D298" s="43"/>
      <c r="E298" s="43"/>
      <c r="F298" s="43">
        <v>0</v>
      </c>
      <c r="G298" s="43">
        <v>0</v>
      </c>
      <c r="H298" s="43"/>
      <c r="I298" s="43"/>
      <c r="J298" s="43"/>
      <c r="K298" s="43"/>
      <c r="L298" s="43"/>
      <c r="M298" s="77"/>
      <c r="N298" s="36"/>
    </row>
    <row r="299" spans="1:14" s="46" customFormat="1" ht="14.25" hidden="1">
      <c r="A299" s="41"/>
      <c r="B299" s="42">
        <f t="shared" si="46"/>
        <v>0</v>
      </c>
      <c r="C299" s="42">
        <f t="shared" si="46"/>
        <v>0</v>
      </c>
      <c r="D299" s="43"/>
      <c r="E299" s="43"/>
      <c r="F299" s="43"/>
      <c r="G299" s="43"/>
      <c r="H299" s="43"/>
      <c r="I299" s="43"/>
      <c r="J299" s="43"/>
      <c r="K299" s="43"/>
      <c r="L299" s="43"/>
      <c r="M299" s="77"/>
      <c r="N299" s="36"/>
    </row>
    <row r="300" spans="1:14" s="46" customFormat="1" ht="14.25" hidden="1">
      <c r="A300" s="41" t="s">
        <v>180</v>
      </c>
      <c r="B300" s="42">
        <f t="shared" si="46"/>
        <v>0</v>
      </c>
      <c r="C300" s="42">
        <f t="shared" si="46"/>
        <v>0</v>
      </c>
      <c r="D300" s="43"/>
      <c r="E300" s="43"/>
      <c r="F300" s="43">
        <v>0</v>
      </c>
      <c r="G300" s="43">
        <v>0</v>
      </c>
      <c r="H300" s="43"/>
      <c r="I300" s="43"/>
      <c r="J300" s="43"/>
      <c r="K300" s="43"/>
      <c r="L300" s="43"/>
      <c r="M300" s="77"/>
      <c r="N300" s="36"/>
    </row>
    <row r="301" spans="1:14" s="46" customFormat="1" ht="14.25" hidden="1">
      <c r="A301" s="41"/>
      <c r="B301" s="42">
        <f t="shared" si="46"/>
        <v>0</v>
      </c>
      <c r="C301" s="42">
        <f t="shared" si="46"/>
        <v>0</v>
      </c>
      <c r="D301" s="43"/>
      <c r="E301" s="43"/>
      <c r="F301" s="43"/>
      <c r="G301" s="43"/>
      <c r="H301" s="43"/>
      <c r="I301" s="43"/>
      <c r="J301" s="43"/>
      <c r="K301" s="43"/>
      <c r="L301" s="43"/>
      <c r="M301" s="77"/>
      <c r="N301" s="36"/>
    </row>
    <row r="302" spans="1:14" s="46" customFormat="1" ht="14.25" hidden="1">
      <c r="A302" s="41" t="s">
        <v>50</v>
      </c>
      <c r="B302" s="42">
        <f t="shared" si="46"/>
        <v>0</v>
      </c>
      <c r="C302" s="42">
        <f t="shared" si="46"/>
        <v>0</v>
      </c>
      <c r="D302" s="43"/>
      <c r="E302" s="43"/>
      <c r="F302" s="43">
        <v>0</v>
      </c>
      <c r="G302" s="43">
        <v>0</v>
      </c>
      <c r="H302" s="43"/>
      <c r="I302" s="43"/>
      <c r="J302" s="43"/>
      <c r="K302" s="43"/>
      <c r="L302" s="43"/>
      <c r="M302" s="77"/>
      <c r="N302" s="36"/>
    </row>
    <row r="303" spans="1:14" s="46" customFormat="1" ht="14.25" hidden="1">
      <c r="A303" s="41"/>
      <c r="B303" s="42">
        <f t="shared" si="46"/>
        <v>0</v>
      </c>
      <c r="C303" s="42">
        <f t="shared" si="46"/>
        <v>0</v>
      </c>
      <c r="D303" s="43"/>
      <c r="E303" s="43"/>
      <c r="F303" s="43"/>
      <c r="G303" s="43"/>
      <c r="H303" s="43"/>
      <c r="I303" s="43"/>
      <c r="J303" s="43"/>
      <c r="K303" s="43"/>
      <c r="L303" s="43"/>
      <c r="M303" s="77"/>
      <c r="N303" s="36"/>
    </row>
    <row r="304" spans="1:14" s="46" customFormat="1" ht="14.25" hidden="1">
      <c r="A304" s="41" t="s">
        <v>181</v>
      </c>
      <c r="B304" s="42">
        <f t="shared" si="46"/>
        <v>0</v>
      </c>
      <c r="C304" s="42">
        <f t="shared" si="46"/>
        <v>0</v>
      </c>
      <c r="D304" s="43"/>
      <c r="E304" s="43"/>
      <c r="F304" s="43">
        <v>0</v>
      </c>
      <c r="G304" s="43">
        <v>0</v>
      </c>
      <c r="H304" s="43"/>
      <c r="I304" s="43"/>
      <c r="J304" s="43"/>
      <c r="K304" s="43"/>
      <c r="L304" s="43"/>
      <c r="M304" s="77"/>
      <c r="N304" s="36"/>
    </row>
    <row r="305" spans="1:14" s="46" customFormat="1" ht="14.25" hidden="1">
      <c r="A305" s="41"/>
      <c r="B305" s="42">
        <f t="shared" si="46"/>
        <v>0</v>
      </c>
      <c r="C305" s="42">
        <f>SUM(E305,G305,M305,N305)</f>
        <v>0</v>
      </c>
      <c r="D305" s="43"/>
      <c r="E305" s="43"/>
      <c r="F305" s="43"/>
      <c r="G305" s="43"/>
      <c r="H305" s="43"/>
      <c r="I305" s="43"/>
      <c r="J305" s="43"/>
      <c r="K305" s="43"/>
      <c r="L305" s="43"/>
      <c r="M305" s="77"/>
      <c r="N305" s="36"/>
    </row>
    <row r="306" spans="1:14" s="46" customFormat="1" ht="14.25" hidden="1">
      <c r="A306" s="41" t="s">
        <v>182</v>
      </c>
      <c r="B306" s="42">
        <f t="shared" si="46"/>
        <v>0</v>
      </c>
      <c r="C306" s="42">
        <f t="shared" si="46"/>
        <v>0</v>
      </c>
      <c r="D306" s="43"/>
      <c r="E306" s="43"/>
      <c r="F306" s="43">
        <v>0</v>
      </c>
      <c r="G306" s="43">
        <v>0</v>
      </c>
      <c r="H306" s="43"/>
      <c r="I306" s="43"/>
      <c r="J306" s="43"/>
      <c r="K306" s="43"/>
      <c r="L306" s="43"/>
      <c r="M306" s="77"/>
      <c r="N306" s="36"/>
    </row>
    <row r="307" spans="1:14" s="46" customFormat="1" ht="14.25" hidden="1">
      <c r="A307" s="41"/>
      <c r="B307" s="42">
        <f t="shared" si="46"/>
        <v>0</v>
      </c>
      <c r="C307" s="42">
        <f>SUM(E307,G307,M307,N307)</f>
        <v>0</v>
      </c>
      <c r="D307" s="43"/>
      <c r="E307" s="43"/>
      <c r="F307" s="43"/>
      <c r="G307" s="43"/>
      <c r="H307" s="43"/>
      <c r="I307" s="43"/>
      <c r="J307" s="43"/>
      <c r="K307" s="43"/>
      <c r="L307" s="43"/>
      <c r="M307" s="77"/>
      <c r="N307" s="36"/>
    </row>
    <row r="308" spans="1:14" s="46" customFormat="1" ht="14.25" hidden="1">
      <c r="A308" s="41" t="s">
        <v>52</v>
      </c>
      <c r="B308" s="42">
        <f t="shared" si="46"/>
        <v>0</v>
      </c>
      <c r="C308" s="42">
        <f t="shared" si="46"/>
        <v>0</v>
      </c>
      <c r="D308" s="43"/>
      <c r="E308" s="43"/>
      <c r="F308" s="43">
        <v>0</v>
      </c>
      <c r="G308" s="43">
        <v>0</v>
      </c>
      <c r="H308" s="43"/>
      <c r="I308" s="43"/>
      <c r="J308" s="43"/>
      <c r="K308" s="43"/>
      <c r="L308" s="43"/>
      <c r="M308" s="77"/>
      <c r="N308" s="36"/>
    </row>
    <row r="309" spans="1:14" s="46" customFormat="1" ht="14.25" hidden="1">
      <c r="A309" s="41"/>
      <c r="B309" s="42">
        <f t="shared" si="46"/>
        <v>0</v>
      </c>
      <c r="C309" s="42">
        <f>SUM(E309,G309,M309,N309)</f>
        <v>0</v>
      </c>
      <c r="D309" s="43"/>
      <c r="E309" s="43"/>
      <c r="F309" s="43"/>
      <c r="G309" s="43"/>
      <c r="H309" s="43"/>
      <c r="I309" s="43"/>
      <c r="J309" s="43"/>
      <c r="K309" s="43"/>
      <c r="L309" s="43"/>
      <c r="M309" s="77"/>
      <c r="N309" s="36"/>
    </row>
    <row r="310" spans="1:14" s="46" customFormat="1" ht="14.25" hidden="1">
      <c r="A310" s="41" t="s">
        <v>183</v>
      </c>
      <c r="B310" s="42">
        <f t="shared" si="46"/>
        <v>0</v>
      </c>
      <c r="C310" s="42">
        <f t="shared" si="46"/>
        <v>0</v>
      </c>
      <c r="D310" s="43"/>
      <c r="E310" s="43"/>
      <c r="F310" s="43">
        <v>0</v>
      </c>
      <c r="G310" s="43">
        <v>0</v>
      </c>
      <c r="H310" s="43"/>
      <c r="I310" s="43"/>
      <c r="J310" s="43"/>
      <c r="K310" s="43"/>
      <c r="L310" s="43"/>
      <c r="M310" s="77"/>
      <c r="N310" s="36"/>
    </row>
    <row r="311" spans="1:14" s="46" customFormat="1" ht="14.25" hidden="1">
      <c r="A311" s="41"/>
      <c r="B311" s="42">
        <f t="shared" si="46"/>
        <v>0</v>
      </c>
      <c r="C311" s="42">
        <f>SUM(E311,G311,M311,N311)</f>
        <v>0</v>
      </c>
      <c r="D311" s="43"/>
      <c r="E311" s="43"/>
      <c r="F311" s="43"/>
      <c r="G311" s="43"/>
      <c r="H311" s="43"/>
      <c r="I311" s="43"/>
      <c r="J311" s="43"/>
      <c r="K311" s="43"/>
      <c r="L311" s="43"/>
      <c r="M311" s="77"/>
      <c r="N311" s="36"/>
    </row>
    <row r="312" spans="1:14" s="46" customFormat="1" ht="14.25" hidden="1">
      <c r="A312" s="41"/>
      <c r="B312" s="42">
        <f t="shared" si="46"/>
        <v>0</v>
      </c>
      <c r="C312" s="42">
        <f>SUM(E312,G312,M312,N312)</f>
        <v>0</v>
      </c>
      <c r="D312" s="43"/>
      <c r="E312" s="43"/>
      <c r="F312" s="43"/>
      <c r="G312" s="43"/>
      <c r="H312" s="43"/>
      <c r="I312" s="43"/>
      <c r="J312" s="43"/>
      <c r="K312" s="43"/>
      <c r="L312" s="43"/>
      <c r="M312" s="77"/>
      <c r="N312" s="36"/>
    </row>
    <row r="313" spans="1:14" s="46" customFormat="1" ht="14.25" hidden="1">
      <c r="A313" s="41"/>
      <c r="B313" s="42">
        <f t="shared" si="46"/>
        <v>0</v>
      </c>
      <c r="C313" s="42">
        <f>SUM(E313,G313,M313,N313)</f>
        <v>0</v>
      </c>
      <c r="D313" s="43"/>
      <c r="E313" s="43"/>
      <c r="F313" s="43"/>
      <c r="G313" s="43"/>
      <c r="H313" s="43"/>
      <c r="I313" s="43"/>
      <c r="J313" s="43"/>
      <c r="K313" s="43"/>
      <c r="L313" s="43"/>
      <c r="M313" s="77"/>
      <c r="N313" s="36"/>
    </row>
    <row r="314" spans="1:14" s="46" customFormat="1" ht="14.25" hidden="1">
      <c r="A314" s="41" t="s">
        <v>54</v>
      </c>
      <c r="B314" s="42">
        <f t="shared" si="46"/>
        <v>0</v>
      </c>
      <c r="C314" s="42">
        <f t="shared" si="46"/>
        <v>0</v>
      </c>
      <c r="D314" s="43"/>
      <c r="E314" s="43"/>
      <c r="F314" s="43">
        <v>0</v>
      </c>
      <c r="G314" s="43">
        <v>0</v>
      </c>
      <c r="H314" s="43"/>
      <c r="I314" s="43"/>
      <c r="J314" s="43"/>
      <c r="K314" s="43"/>
      <c r="L314" s="43"/>
      <c r="M314" s="77"/>
      <c r="N314" s="36"/>
    </row>
    <row r="315" spans="1:14" s="46" customFormat="1" ht="14.25" hidden="1">
      <c r="A315" s="41"/>
      <c r="B315" s="42">
        <f t="shared" si="46"/>
        <v>0</v>
      </c>
      <c r="C315" s="42">
        <f>SUM(E315,G315,M315,N315)</f>
        <v>0</v>
      </c>
      <c r="D315" s="43"/>
      <c r="E315" s="43"/>
      <c r="F315" s="43"/>
      <c r="G315" s="43"/>
      <c r="H315" s="43"/>
      <c r="I315" s="43"/>
      <c r="J315" s="43"/>
      <c r="K315" s="43"/>
      <c r="L315" s="43"/>
      <c r="M315" s="77"/>
      <c r="N315" s="36"/>
    </row>
    <row r="316" spans="1:14" s="46" customFormat="1" ht="14.25" hidden="1">
      <c r="A316" s="41" t="s">
        <v>184</v>
      </c>
      <c r="B316" s="42">
        <f t="shared" si="46"/>
        <v>0</v>
      </c>
      <c r="C316" s="42">
        <f>SUM(E316,G316,M316,N316)</f>
        <v>0</v>
      </c>
      <c r="D316" s="43"/>
      <c r="E316" s="43"/>
      <c r="F316" s="43">
        <v>0</v>
      </c>
      <c r="G316" s="43">
        <v>0</v>
      </c>
      <c r="H316" s="43"/>
      <c r="I316" s="43"/>
      <c r="J316" s="43"/>
      <c r="K316" s="43"/>
      <c r="L316" s="43"/>
      <c r="M316" s="77"/>
      <c r="N316" s="36"/>
    </row>
    <row r="317" spans="1:14" s="46" customFormat="1" ht="14.25" hidden="1">
      <c r="A317" s="41"/>
      <c r="B317" s="42">
        <f t="shared" si="46"/>
        <v>0</v>
      </c>
      <c r="C317" s="42">
        <f>SUM(E317,G317,M317,N317)</f>
        <v>0</v>
      </c>
      <c r="D317" s="43"/>
      <c r="E317" s="43"/>
      <c r="F317" s="43"/>
      <c r="G317" s="43"/>
      <c r="H317" s="43"/>
      <c r="I317" s="43"/>
      <c r="J317" s="43"/>
      <c r="K317" s="43"/>
      <c r="L317" s="43"/>
      <c r="M317" s="77"/>
      <c r="N317" s="36"/>
    </row>
    <row r="318" spans="1:14" s="46" customFormat="1" ht="14.25" hidden="1">
      <c r="A318" s="41" t="s">
        <v>55</v>
      </c>
      <c r="B318" s="42">
        <f t="shared" si="46"/>
        <v>0</v>
      </c>
      <c r="C318" s="42">
        <f t="shared" si="46"/>
        <v>0</v>
      </c>
      <c r="D318" s="43"/>
      <c r="E318" s="43"/>
      <c r="F318" s="43">
        <v>0</v>
      </c>
      <c r="G318" s="43">
        <v>0</v>
      </c>
      <c r="H318" s="43"/>
      <c r="I318" s="43"/>
      <c r="J318" s="43"/>
      <c r="K318" s="43"/>
      <c r="L318" s="43"/>
      <c r="M318" s="77"/>
      <c r="N318" s="36"/>
    </row>
    <row r="319" spans="1:14" s="46" customFormat="1" ht="14.25" hidden="1">
      <c r="A319" s="41"/>
      <c r="B319" s="42">
        <f t="shared" si="46"/>
        <v>0</v>
      </c>
      <c r="C319" s="42">
        <f>SUM(E319,G319,M319,N319)</f>
        <v>0</v>
      </c>
      <c r="D319" s="43"/>
      <c r="E319" s="43"/>
      <c r="F319" s="43"/>
      <c r="G319" s="43"/>
      <c r="H319" s="43"/>
      <c r="I319" s="43"/>
      <c r="J319" s="43"/>
      <c r="K319" s="43"/>
      <c r="L319" s="43"/>
      <c r="M319" s="77"/>
      <c r="N319" s="36"/>
    </row>
    <row r="320" spans="1:14" s="46" customFormat="1" ht="14.25" hidden="1">
      <c r="A320" s="41" t="s">
        <v>60</v>
      </c>
      <c r="B320" s="42">
        <f t="shared" si="46"/>
        <v>0</v>
      </c>
      <c r="C320" s="42">
        <f t="shared" si="46"/>
        <v>0</v>
      </c>
      <c r="D320" s="43"/>
      <c r="E320" s="43"/>
      <c r="F320" s="43">
        <v>0</v>
      </c>
      <c r="G320" s="43">
        <v>0</v>
      </c>
      <c r="H320" s="43"/>
      <c r="I320" s="43"/>
      <c r="J320" s="43"/>
      <c r="K320" s="43"/>
      <c r="L320" s="43"/>
      <c r="M320" s="77"/>
      <c r="N320" s="36"/>
    </row>
    <row r="321" spans="1:14" s="46" customFormat="1" ht="14.25" hidden="1">
      <c r="A321" s="41"/>
      <c r="B321" s="42">
        <f t="shared" si="46"/>
        <v>0</v>
      </c>
      <c r="C321" s="42">
        <f>SUM(E321,G321,M321,N321)</f>
        <v>0</v>
      </c>
      <c r="D321" s="43"/>
      <c r="E321" s="43"/>
      <c r="F321" s="43"/>
      <c r="G321" s="43"/>
      <c r="H321" s="43"/>
      <c r="I321" s="43"/>
      <c r="J321" s="43"/>
      <c r="K321" s="43"/>
      <c r="L321" s="43"/>
      <c r="M321" s="77"/>
      <c r="N321" s="36"/>
    </row>
    <row r="322" spans="1:14" s="46" customFormat="1" ht="14.25" hidden="1">
      <c r="A322" s="41" t="s">
        <v>185</v>
      </c>
      <c r="B322" s="42">
        <f t="shared" si="46"/>
        <v>0</v>
      </c>
      <c r="C322" s="42">
        <f t="shared" si="46"/>
        <v>0</v>
      </c>
      <c r="D322" s="43"/>
      <c r="E322" s="43"/>
      <c r="F322" s="43">
        <v>0</v>
      </c>
      <c r="G322" s="43">
        <v>0</v>
      </c>
      <c r="H322" s="43"/>
      <c r="I322" s="43"/>
      <c r="J322" s="43"/>
      <c r="K322" s="43"/>
      <c r="L322" s="43"/>
      <c r="M322" s="77"/>
      <c r="N322" s="36"/>
    </row>
    <row r="323" spans="1:17" s="46" customFormat="1" ht="14.25" hidden="1">
      <c r="A323" s="41" t="s">
        <v>185</v>
      </c>
      <c r="B323" s="42">
        <f t="shared" si="46"/>
        <v>0</v>
      </c>
      <c r="C323" s="42">
        <f>SUM(E323,G323,M323,N323)</f>
        <v>0</v>
      </c>
      <c r="D323" s="43"/>
      <c r="E323" s="43"/>
      <c r="F323" s="43"/>
      <c r="G323" s="43"/>
      <c r="H323" s="43"/>
      <c r="I323" s="43"/>
      <c r="J323" s="43"/>
      <c r="K323" s="43"/>
      <c r="L323" s="43"/>
      <c r="M323" s="77"/>
      <c r="N323" s="36"/>
      <c r="O323" s="49"/>
      <c r="P323" s="49"/>
      <c r="Q323" s="49"/>
    </row>
    <row r="324" spans="1:14" s="46" customFormat="1" ht="14.25" hidden="1">
      <c r="A324" s="41"/>
      <c r="B324" s="42">
        <f t="shared" si="46"/>
        <v>0</v>
      </c>
      <c r="C324" s="42">
        <f>SUM(E324,G324,M324,N324)</f>
        <v>0</v>
      </c>
      <c r="D324" s="43"/>
      <c r="E324" s="43"/>
      <c r="F324" s="43"/>
      <c r="G324" s="43"/>
      <c r="H324" s="43"/>
      <c r="I324" s="43"/>
      <c r="J324" s="43"/>
      <c r="K324" s="43"/>
      <c r="L324" s="43"/>
      <c r="M324" s="77"/>
      <c r="N324" s="36"/>
    </row>
    <row r="325" spans="1:14" s="46" customFormat="1" ht="14.25" hidden="1">
      <c r="A325" s="41" t="s">
        <v>186</v>
      </c>
      <c r="B325" s="42">
        <f t="shared" si="46"/>
        <v>0</v>
      </c>
      <c r="C325" s="42">
        <f t="shared" si="46"/>
        <v>0</v>
      </c>
      <c r="D325" s="43"/>
      <c r="E325" s="43"/>
      <c r="F325" s="43">
        <v>0</v>
      </c>
      <c r="G325" s="43">
        <v>0</v>
      </c>
      <c r="H325" s="43"/>
      <c r="I325" s="43"/>
      <c r="J325" s="43"/>
      <c r="K325" s="43"/>
      <c r="L325" s="43"/>
      <c r="M325" s="77"/>
      <c r="N325" s="36"/>
    </row>
    <row r="326" spans="1:14" s="46" customFormat="1" ht="14.25" hidden="1">
      <c r="A326" s="41"/>
      <c r="B326" s="42">
        <f t="shared" si="46"/>
        <v>0</v>
      </c>
      <c r="C326" s="42">
        <f>SUM(E326,G326,M326,N326)</f>
        <v>0</v>
      </c>
      <c r="D326" s="43"/>
      <c r="E326" s="43"/>
      <c r="F326" s="43"/>
      <c r="G326" s="43"/>
      <c r="H326" s="43"/>
      <c r="I326" s="43"/>
      <c r="J326" s="43"/>
      <c r="K326" s="43"/>
      <c r="L326" s="43"/>
      <c r="M326" s="77"/>
      <c r="N326" s="36"/>
    </row>
    <row r="327" spans="1:14" s="46" customFormat="1" ht="14.25" hidden="1">
      <c r="A327" s="41" t="s">
        <v>63</v>
      </c>
      <c r="B327" s="42">
        <f t="shared" si="46"/>
        <v>0</v>
      </c>
      <c r="C327" s="42">
        <f t="shared" si="46"/>
        <v>0</v>
      </c>
      <c r="D327" s="43"/>
      <c r="E327" s="43"/>
      <c r="F327" s="43">
        <v>0</v>
      </c>
      <c r="G327" s="43">
        <v>0</v>
      </c>
      <c r="H327" s="43"/>
      <c r="I327" s="43"/>
      <c r="J327" s="43"/>
      <c r="K327" s="43"/>
      <c r="L327" s="43"/>
      <c r="M327" s="77"/>
      <c r="N327" s="36"/>
    </row>
    <row r="328" spans="1:14" s="46" customFormat="1" ht="14.25" hidden="1">
      <c r="A328" s="41"/>
      <c r="B328" s="42">
        <f t="shared" si="46"/>
        <v>0</v>
      </c>
      <c r="C328" s="42">
        <f>SUM(E328,G328,M328,N328)</f>
        <v>0</v>
      </c>
      <c r="D328" s="43"/>
      <c r="E328" s="43"/>
      <c r="F328" s="43"/>
      <c r="G328" s="43"/>
      <c r="H328" s="43"/>
      <c r="I328" s="43"/>
      <c r="J328" s="43"/>
      <c r="K328" s="43"/>
      <c r="L328" s="43"/>
      <c r="M328" s="77"/>
      <c r="N328" s="36"/>
    </row>
    <row r="329" spans="1:14" s="46" customFormat="1" ht="14.25" hidden="1">
      <c r="A329" s="41" t="s">
        <v>187</v>
      </c>
      <c r="B329" s="42">
        <f t="shared" si="46"/>
        <v>0</v>
      </c>
      <c r="C329" s="42">
        <f t="shared" si="46"/>
        <v>0</v>
      </c>
      <c r="D329" s="43"/>
      <c r="E329" s="43"/>
      <c r="F329" s="43">
        <v>0</v>
      </c>
      <c r="G329" s="43">
        <v>0</v>
      </c>
      <c r="H329" s="43"/>
      <c r="I329" s="43"/>
      <c r="J329" s="43"/>
      <c r="K329" s="43"/>
      <c r="L329" s="43"/>
      <c r="M329" s="77"/>
      <c r="N329" s="36"/>
    </row>
    <row r="330" spans="1:14" s="46" customFormat="1" ht="14.25" hidden="1">
      <c r="A330" s="41"/>
      <c r="B330" s="42">
        <f t="shared" si="46"/>
        <v>0</v>
      </c>
      <c r="C330" s="42">
        <f>SUM(E330,G330,M330,N330)</f>
        <v>0</v>
      </c>
      <c r="D330" s="43"/>
      <c r="E330" s="43"/>
      <c r="F330" s="43"/>
      <c r="G330" s="43"/>
      <c r="H330" s="43"/>
      <c r="I330" s="43"/>
      <c r="J330" s="43"/>
      <c r="K330" s="43"/>
      <c r="L330" s="43"/>
      <c r="M330" s="77"/>
      <c r="N330" s="36"/>
    </row>
    <row r="331" spans="1:17" s="49" customFormat="1" ht="14.25">
      <c r="A331" s="37" t="s">
        <v>188</v>
      </c>
      <c r="B331" s="56">
        <f t="shared" si="46"/>
        <v>31550</v>
      </c>
      <c r="C331" s="56">
        <f>SUM(E331,G331,I331,K331,M331)</f>
        <v>35130</v>
      </c>
      <c r="D331" s="50">
        <f>SUM(D332+D333+D334+D335+D336+D337+D338+D339+D340+D341+D342+D343+D344+D345+D346+D347+D348)</f>
        <v>0</v>
      </c>
      <c r="E331" s="50">
        <f>SUM(E332+E333+E334+E335+E336+E337+E338+E339+E340+E341+E342+E343+E344+E345+E346+E347+E348)</f>
        <v>0</v>
      </c>
      <c r="F331" s="50">
        <f>SUM(F332+F333+F334+F335+F336+F337+F338+F339+F340+F341+F342+F343+F344+F345+F346+F347+F348)</f>
        <v>31550</v>
      </c>
      <c r="G331" s="50">
        <f>SUM(G332+G333+G334+G335+G336+G337+G338+G339+G340+G341+G342+G343+G344+G345+G346+G347+G348)</f>
        <v>31550</v>
      </c>
      <c r="H331" s="50">
        <f aca="true" t="shared" si="48" ref="H331:M331">SUM(H332+H333+H334+H335+H336+H337+H338+H339+H340+H341+H342+H343+H344+H345+H346+H347+H348)</f>
        <v>0</v>
      </c>
      <c r="I331" s="50">
        <f t="shared" si="48"/>
        <v>3580</v>
      </c>
      <c r="J331" s="50">
        <f t="shared" si="48"/>
        <v>0</v>
      </c>
      <c r="K331" s="50">
        <f t="shared" si="48"/>
        <v>0</v>
      </c>
      <c r="L331" s="50">
        <f t="shared" si="48"/>
        <v>0</v>
      </c>
      <c r="M331" s="80">
        <f t="shared" si="48"/>
        <v>0</v>
      </c>
      <c r="N331" s="36"/>
      <c r="O331" s="46"/>
      <c r="P331" s="46"/>
      <c r="Q331" s="46"/>
    </row>
    <row r="332" spans="1:14" s="46" customFormat="1" ht="14.25">
      <c r="A332" s="41" t="s">
        <v>189</v>
      </c>
      <c r="B332" s="42">
        <f>SUM(D332,F332,H332,J332,L332)</f>
        <v>600</v>
      </c>
      <c r="C332" s="42">
        <f>SUM(E332,G332,I332,K332,M332)</f>
        <v>600</v>
      </c>
      <c r="D332" s="43"/>
      <c r="E332" s="43"/>
      <c r="F332" s="43">
        <v>600</v>
      </c>
      <c r="G332" s="43">
        <v>600</v>
      </c>
      <c r="H332" s="43"/>
      <c r="I332" s="43"/>
      <c r="J332" s="43"/>
      <c r="K332" s="43"/>
      <c r="L332" s="43"/>
      <c r="M332" s="77"/>
      <c r="N332" s="36"/>
    </row>
    <row r="333" spans="1:14" s="46" customFormat="1" ht="14.25" hidden="1">
      <c r="A333" s="41" t="s">
        <v>166</v>
      </c>
      <c r="B333" s="42">
        <f aca="true" t="shared" si="49" ref="B333:C348">SUM(D333,F333,H333,J333,L333)</f>
        <v>0</v>
      </c>
      <c r="C333" s="42">
        <f t="shared" si="49"/>
        <v>0</v>
      </c>
      <c r="D333" s="43"/>
      <c r="E333" s="43"/>
      <c r="F333" s="43">
        <v>0</v>
      </c>
      <c r="G333" s="43">
        <v>0</v>
      </c>
      <c r="H333" s="43"/>
      <c r="I333" s="43"/>
      <c r="J333" s="43"/>
      <c r="K333" s="43"/>
      <c r="L333" s="43"/>
      <c r="M333" s="77"/>
      <c r="N333" s="36"/>
    </row>
    <row r="334" spans="1:14" s="46" customFormat="1" ht="14.25">
      <c r="A334" s="41" t="s">
        <v>190</v>
      </c>
      <c r="B334" s="42">
        <f t="shared" si="49"/>
        <v>1500</v>
      </c>
      <c r="C334" s="42">
        <f t="shared" si="49"/>
        <v>1500</v>
      </c>
      <c r="D334" s="43"/>
      <c r="E334" s="43"/>
      <c r="F334" s="43">
        <v>1500</v>
      </c>
      <c r="G334" s="43">
        <v>1500</v>
      </c>
      <c r="H334" s="43"/>
      <c r="I334" s="43"/>
      <c r="J334" s="43"/>
      <c r="K334" s="43"/>
      <c r="L334" s="43"/>
      <c r="M334" s="77"/>
      <c r="N334" s="36"/>
    </row>
    <row r="335" spans="1:14" s="46" customFormat="1" ht="14.25" hidden="1">
      <c r="A335" s="41" t="s">
        <v>191</v>
      </c>
      <c r="B335" s="42">
        <f t="shared" si="49"/>
        <v>0</v>
      </c>
      <c r="C335" s="42">
        <f t="shared" si="49"/>
        <v>0</v>
      </c>
      <c r="D335" s="43"/>
      <c r="E335" s="43"/>
      <c r="F335" s="43">
        <v>0</v>
      </c>
      <c r="G335" s="43">
        <v>0</v>
      </c>
      <c r="H335" s="43"/>
      <c r="I335" s="43"/>
      <c r="J335" s="43"/>
      <c r="K335" s="43"/>
      <c r="L335" s="43"/>
      <c r="M335" s="77"/>
      <c r="N335" s="36"/>
    </row>
    <row r="336" spans="1:14" s="46" customFormat="1" ht="14.25">
      <c r="A336" s="41" t="s">
        <v>192</v>
      </c>
      <c r="B336" s="42">
        <f t="shared" si="49"/>
        <v>1000</v>
      </c>
      <c r="C336" s="42">
        <f t="shared" si="49"/>
        <v>1000</v>
      </c>
      <c r="D336" s="43"/>
      <c r="E336" s="43"/>
      <c r="F336" s="43">
        <v>1000</v>
      </c>
      <c r="G336" s="43">
        <v>1000</v>
      </c>
      <c r="H336" s="43"/>
      <c r="I336" s="43"/>
      <c r="J336" s="43"/>
      <c r="K336" s="43"/>
      <c r="L336" s="43"/>
      <c r="M336" s="77"/>
      <c r="N336" s="36"/>
    </row>
    <row r="337" spans="1:14" s="46" customFormat="1" ht="14.25">
      <c r="A337" s="41" t="s">
        <v>193</v>
      </c>
      <c r="B337" s="42">
        <f t="shared" si="49"/>
        <v>1000</v>
      </c>
      <c r="C337" s="42">
        <f t="shared" si="49"/>
        <v>1000</v>
      </c>
      <c r="D337" s="43"/>
      <c r="E337" s="43"/>
      <c r="F337" s="43">
        <v>1000</v>
      </c>
      <c r="G337" s="43">
        <v>1000</v>
      </c>
      <c r="H337" s="43"/>
      <c r="I337" s="43"/>
      <c r="J337" s="43"/>
      <c r="K337" s="43"/>
      <c r="L337" s="43"/>
      <c r="M337" s="77"/>
      <c r="N337" s="36"/>
    </row>
    <row r="338" spans="1:14" s="46" customFormat="1" ht="14.25">
      <c r="A338" s="41" t="s">
        <v>168</v>
      </c>
      <c r="B338" s="42">
        <f t="shared" si="49"/>
        <v>5000</v>
      </c>
      <c r="C338" s="42">
        <f t="shared" si="49"/>
        <v>5000</v>
      </c>
      <c r="D338" s="43"/>
      <c r="E338" s="43"/>
      <c r="F338" s="43">
        <v>5000</v>
      </c>
      <c r="G338" s="43">
        <v>5000</v>
      </c>
      <c r="H338" s="43"/>
      <c r="I338" s="43"/>
      <c r="J338" s="43"/>
      <c r="K338" s="43"/>
      <c r="L338" s="43"/>
      <c r="M338" s="77"/>
      <c r="N338" s="36"/>
    </row>
    <row r="339" spans="1:14" s="46" customFormat="1" ht="14.25">
      <c r="A339" s="41" t="s">
        <v>194</v>
      </c>
      <c r="B339" s="42">
        <f t="shared" si="49"/>
        <v>2500</v>
      </c>
      <c r="C339" s="42">
        <f t="shared" si="49"/>
        <v>2500</v>
      </c>
      <c r="D339" s="43"/>
      <c r="E339" s="43"/>
      <c r="F339" s="43">
        <v>2500</v>
      </c>
      <c r="G339" s="43">
        <v>2500</v>
      </c>
      <c r="H339" s="43"/>
      <c r="I339" s="43"/>
      <c r="J339" s="43"/>
      <c r="K339" s="43"/>
      <c r="L339" s="43"/>
      <c r="M339" s="77"/>
      <c r="N339" s="36"/>
    </row>
    <row r="340" spans="1:14" s="46" customFormat="1" ht="14.25">
      <c r="A340" s="71" t="s">
        <v>195</v>
      </c>
      <c r="B340" s="72">
        <f t="shared" si="49"/>
        <v>1500</v>
      </c>
      <c r="C340" s="72">
        <f t="shared" si="49"/>
        <v>1800</v>
      </c>
      <c r="D340" s="73"/>
      <c r="E340" s="73"/>
      <c r="F340" s="73">
        <v>1500</v>
      </c>
      <c r="G340" s="73">
        <v>1500</v>
      </c>
      <c r="H340" s="73">
        <v>0</v>
      </c>
      <c r="I340" s="73">
        <v>300</v>
      </c>
      <c r="J340" s="73"/>
      <c r="K340" s="73"/>
      <c r="L340" s="73"/>
      <c r="M340" s="79"/>
      <c r="N340" s="36"/>
    </row>
    <row r="341" spans="1:17" s="46" customFormat="1" ht="14.25">
      <c r="A341" s="41" t="s">
        <v>196</v>
      </c>
      <c r="B341" s="42">
        <f t="shared" si="49"/>
        <v>1500</v>
      </c>
      <c r="C341" s="42">
        <f t="shared" si="49"/>
        <v>1500</v>
      </c>
      <c r="D341" s="43"/>
      <c r="E341" s="43"/>
      <c r="F341" s="43">
        <v>1500</v>
      </c>
      <c r="G341" s="43">
        <v>1500</v>
      </c>
      <c r="H341" s="43"/>
      <c r="I341" s="43"/>
      <c r="J341" s="43"/>
      <c r="K341" s="43"/>
      <c r="L341" s="43"/>
      <c r="M341" s="77"/>
      <c r="N341" s="94" t="s">
        <v>308</v>
      </c>
      <c r="O341" s="49"/>
      <c r="P341" s="49"/>
      <c r="Q341" s="49"/>
    </row>
    <row r="342" spans="1:14" s="46" customFormat="1" ht="14.25">
      <c r="A342" s="41" t="s">
        <v>169</v>
      </c>
      <c r="B342" s="42">
        <f t="shared" si="49"/>
        <v>1000</v>
      </c>
      <c r="C342" s="42">
        <f t="shared" si="49"/>
        <v>1000</v>
      </c>
      <c r="D342" s="43"/>
      <c r="E342" s="43"/>
      <c r="F342" s="43">
        <v>1000</v>
      </c>
      <c r="G342" s="43">
        <v>1000</v>
      </c>
      <c r="H342" s="43"/>
      <c r="I342" s="43"/>
      <c r="J342" s="43"/>
      <c r="K342" s="43"/>
      <c r="L342" s="43"/>
      <c r="M342" s="77"/>
      <c r="N342" s="36"/>
    </row>
    <row r="343" spans="1:14" s="46" customFormat="1" ht="14.25">
      <c r="A343" s="41" t="s">
        <v>197</v>
      </c>
      <c r="B343" s="42">
        <f t="shared" si="49"/>
        <v>3500</v>
      </c>
      <c r="C343" s="42">
        <f t="shared" si="49"/>
        <v>3500</v>
      </c>
      <c r="D343" s="43"/>
      <c r="E343" s="43"/>
      <c r="F343" s="43">
        <v>3500</v>
      </c>
      <c r="G343" s="43">
        <v>3500</v>
      </c>
      <c r="H343" s="43"/>
      <c r="I343" s="43"/>
      <c r="J343" s="43"/>
      <c r="K343" s="43"/>
      <c r="L343" s="43"/>
      <c r="M343" s="77"/>
      <c r="N343" s="36"/>
    </row>
    <row r="344" spans="1:14" s="46" customFormat="1" ht="14.25">
      <c r="A344" s="41" t="s">
        <v>198</v>
      </c>
      <c r="B344" s="42">
        <f t="shared" si="49"/>
        <v>1000</v>
      </c>
      <c r="C344" s="42">
        <f t="shared" si="49"/>
        <v>1000</v>
      </c>
      <c r="D344" s="43"/>
      <c r="E344" s="43"/>
      <c r="F344" s="43">
        <v>1000</v>
      </c>
      <c r="G344" s="43">
        <v>1000</v>
      </c>
      <c r="H344" s="43"/>
      <c r="I344" s="43"/>
      <c r="J344" s="43"/>
      <c r="K344" s="43"/>
      <c r="L344" s="43"/>
      <c r="M344" s="77"/>
      <c r="N344" s="36"/>
    </row>
    <row r="345" spans="1:14" s="46" customFormat="1" ht="14.25">
      <c r="A345" s="71" t="s">
        <v>199</v>
      </c>
      <c r="B345" s="72">
        <f t="shared" si="49"/>
        <v>6000</v>
      </c>
      <c r="C345" s="72">
        <f t="shared" si="49"/>
        <v>9280</v>
      </c>
      <c r="D345" s="73"/>
      <c r="E345" s="73"/>
      <c r="F345" s="73">
        <v>6000</v>
      </c>
      <c r="G345" s="73">
        <v>6000</v>
      </c>
      <c r="H345" s="73">
        <v>0</v>
      </c>
      <c r="I345" s="73">
        <v>3280</v>
      </c>
      <c r="J345" s="73"/>
      <c r="K345" s="73"/>
      <c r="L345" s="73"/>
      <c r="M345" s="79"/>
      <c r="N345" s="94" t="s">
        <v>310</v>
      </c>
    </row>
    <row r="346" spans="1:14" s="46" customFormat="1" ht="14.25">
      <c r="A346" s="41" t="s">
        <v>200</v>
      </c>
      <c r="B346" s="42">
        <f t="shared" si="49"/>
        <v>2500</v>
      </c>
      <c r="C346" s="42">
        <f t="shared" si="49"/>
        <v>2500</v>
      </c>
      <c r="D346" s="43"/>
      <c r="E346" s="43"/>
      <c r="F346" s="43">
        <v>2500</v>
      </c>
      <c r="G346" s="43">
        <v>2500</v>
      </c>
      <c r="H346" s="43"/>
      <c r="I346" s="43"/>
      <c r="J346" s="43"/>
      <c r="K346" s="43"/>
      <c r="L346" s="43"/>
      <c r="M346" s="77"/>
      <c r="N346" s="36"/>
    </row>
    <row r="347" spans="1:14" s="46" customFormat="1" ht="14.25">
      <c r="A347" s="41" t="s">
        <v>175</v>
      </c>
      <c r="B347" s="42">
        <f t="shared" si="49"/>
        <v>1500</v>
      </c>
      <c r="C347" s="42">
        <f t="shared" si="49"/>
        <v>1500</v>
      </c>
      <c r="D347" s="43"/>
      <c r="E347" s="43"/>
      <c r="F347" s="43">
        <v>1500</v>
      </c>
      <c r="G347" s="43">
        <v>1500</v>
      </c>
      <c r="H347" s="43"/>
      <c r="I347" s="43"/>
      <c r="J347" s="43"/>
      <c r="K347" s="43"/>
      <c r="L347" s="43"/>
      <c r="M347" s="77"/>
      <c r="N347" s="36"/>
    </row>
    <row r="348" spans="1:14" s="46" customFormat="1" ht="14.25">
      <c r="A348" s="41" t="s">
        <v>176</v>
      </c>
      <c r="B348" s="42">
        <f t="shared" si="49"/>
        <v>1450</v>
      </c>
      <c r="C348" s="42">
        <f t="shared" si="49"/>
        <v>1450</v>
      </c>
      <c r="D348" s="43"/>
      <c r="E348" s="43"/>
      <c r="F348" s="43">
        <v>1450</v>
      </c>
      <c r="G348" s="43">
        <v>1450</v>
      </c>
      <c r="H348" s="43"/>
      <c r="I348" s="43"/>
      <c r="J348" s="43"/>
      <c r="K348" s="43"/>
      <c r="L348" s="43"/>
      <c r="M348" s="77"/>
      <c r="N348" s="36"/>
    </row>
    <row r="349" spans="1:17" s="49" customFormat="1" ht="14.25">
      <c r="A349" s="37" t="s">
        <v>201</v>
      </c>
      <c r="B349" s="35">
        <f t="shared" si="46"/>
        <v>136500</v>
      </c>
      <c r="C349" s="35">
        <f t="shared" si="46"/>
        <v>136500</v>
      </c>
      <c r="D349" s="38"/>
      <c r="E349" s="38"/>
      <c r="F349" s="38">
        <v>136500</v>
      </c>
      <c r="G349" s="38">
        <v>136500</v>
      </c>
      <c r="H349" s="38"/>
      <c r="I349" s="38"/>
      <c r="J349" s="38"/>
      <c r="K349" s="38"/>
      <c r="L349" s="38"/>
      <c r="M349" s="76"/>
      <c r="N349" s="95" t="s">
        <v>311</v>
      </c>
      <c r="O349" s="46"/>
      <c r="P349" s="46"/>
      <c r="Q349" s="46"/>
    </row>
    <row r="350" spans="1:14" s="46" customFormat="1" ht="14.25" hidden="1">
      <c r="A350" s="41"/>
      <c r="B350" s="42">
        <f t="shared" si="46"/>
        <v>0</v>
      </c>
      <c r="C350" s="42">
        <f aca="true" t="shared" si="50" ref="C350:C357">SUM(E350,G350,M350,N350)</f>
        <v>0</v>
      </c>
      <c r="D350" s="43"/>
      <c r="E350" s="43"/>
      <c r="F350" s="43"/>
      <c r="G350" s="43"/>
      <c r="H350" s="43"/>
      <c r="I350" s="43"/>
      <c r="J350" s="43"/>
      <c r="K350" s="43"/>
      <c r="L350" s="43"/>
      <c r="M350" s="77"/>
      <c r="N350" s="36"/>
    </row>
    <row r="351" spans="1:14" s="46" customFormat="1" ht="14.25" hidden="1">
      <c r="A351" s="41"/>
      <c r="B351" s="42">
        <f t="shared" si="46"/>
        <v>0</v>
      </c>
      <c r="C351" s="42">
        <f t="shared" si="50"/>
        <v>0</v>
      </c>
      <c r="D351" s="43"/>
      <c r="E351" s="43"/>
      <c r="F351" s="43"/>
      <c r="G351" s="43"/>
      <c r="H351" s="43"/>
      <c r="I351" s="43"/>
      <c r="J351" s="43"/>
      <c r="K351" s="43"/>
      <c r="L351" s="43"/>
      <c r="M351" s="77"/>
      <c r="N351" s="36"/>
    </row>
    <row r="352" spans="1:14" s="46" customFormat="1" ht="14.25" hidden="1">
      <c r="A352" s="41"/>
      <c r="B352" s="42">
        <f t="shared" si="46"/>
        <v>0</v>
      </c>
      <c r="C352" s="42">
        <f t="shared" si="50"/>
        <v>0</v>
      </c>
      <c r="D352" s="43"/>
      <c r="E352" s="43"/>
      <c r="F352" s="43"/>
      <c r="G352" s="43"/>
      <c r="H352" s="43"/>
      <c r="I352" s="43"/>
      <c r="J352" s="43"/>
      <c r="K352" s="43"/>
      <c r="L352" s="43"/>
      <c r="M352" s="77"/>
      <c r="N352" s="36"/>
    </row>
    <row r="353" spans="1:14" s="46" customFormat="1" ht="14.25" hidden="1">
      <c r="A353" s="41"/>
      <c r="B353" s="42">
        <f t="shared" si="46"/>
        <v>0</v>
      </c>
      <c r="C353" s="42">
        <f t="shared" si="50"/>
        <v>0</v>
      </c>
      <c r="D353" s="43"/>
      <c r="E353" s="43"/>
      <c r="F353" s="43"/>
      <c r="G353" s="43"/>
      <c r="H353" s="43"/>
      <c r="I353" s="43"/>
      <c r="J353" s="43"/>
      <c r="K353" s="43"/>
      <c r="L353" s="43"/>
      <c r="M353" s="77"/>
      <c r="N353" s="36"/>
    </row>
    <row r="354" spans="1:14" s="46" customFormat="1" ht="14.25" hidden="1">
      <c r="A354" s="41"/>
      <c r="B354" s="42">
        <f t="shared" si="46"/>
        <v>0</v>
      </c>
      <c r="C354" s="42">
        <f t="shared" si="50"/>
        <v>0</v>
      </c>
      <c r="D354" s="43"/>
      <c r="E354" s="43"/>
      <c r="F354" s="43"/>
      <c r="G354" s="43"/>
      <c r="H354" s="43"/>
      <c r="I354" s="43"/>
      <c r="J354" s="43"/>
      <c r="K354" s="43"/>
      <c r="L354" s="43"/>
      <c r="M354" s="77"/>
      <c r="N354" s="36"/>
    </row>
    <row r="355" spans="1:14" s="46" customFormat="1" ht="14.25" hidden="1">
      <c r="A355" s="41"/>
      <c r="B355" s="42">
        <f t="shared" si="46"/>
        <v>0</v>
      </c>
      <c r="C355" s="42">
        <f t="shared" si="50"/>
        <v>0</v>
      </c>
      <c r="D355" s="43"/>
      <c r="E355" s="43"/>
      <c r="F355" s="43"/>
      <c r="G355" s="43"/>
      <c r="H355" s="43"/>
      <c r="I355" s="43"/>
      <c r="J355" s="43"/>
      <c r="K355" s="43"/>
      <c r="L355" s="43"/>
      <c r="M355" s="77"/>
      <c r="N355" s="36"/>
    </row>
    <row r="356" spans="1:14" s="46" customFormat="1" ht="14.25" hidden="1">
      <c r="A356" s="41"/>
      <c r="B356" s="42">
        <f t="shared" si="46"/>
        <v>0</v>
      </c>
      <c r="C356" s="42">
        <f t="shared" si="50"/>
        <v>0</v>
      </c>
      <c r="D356" s="43"/>
      <c r="E356" s="43"/>
      <c r="F356" s="43"/>
      <c r="G356" s="43"/>
      <c r="H356" s="43"/>
      <c r="I356" s="43"/>
      <c r="J356" s="43"/>
      <c r="K356" s="43"/>
      <c r="L356" s="43"/>
      <c r="M356" s="77"/>
      <c r="N356" s="36"/>
    </row>
    <row r="357" spans="1:14" s="46" customFormat="1" ht="14.25" hidden="1">
      <c r="A357" s="41"/>
      <c r="B357" s="42">
        <f t="shared" si="46"/>
        <v>0</v>
      </c>
      <c r="C357" s="42">
        <f t="shared" si="50"/>
        <v>0</v>
      </c>
      <c r="D357" s="43"/>
      <c r="E357" s="43"/>
      <c r="F357" s="43"/>
      <c r="G357" s="43"/>
      <c r="H357" s="43"/>
      <c r="I357" s="43"/>
      <c r="J357" s="43"/>
      <c r="K357" s="43"/>
      <c r="L357" s="43"/>
      <c r="M357" s="77"/>
      <c r="N357" s="36"/>
    </row>
    <row r="358" spans="1:14" s="46" customFormat="1" ht="14.25" hidden="1">
      <c r="A358" s="37" t="s">
        <v>202</v>
      </c>
      <c r="B358" s="56">
        <f t="shared" si="46"/>
        <v>0</v>
      </c>
      <c r="C358" s="56">
        <f t="shared" si="46"/>
        <v>0</v>
      </c>
      <c r="D358" s="50">
        <f aca="true" t="shared" si="51" ref="D358:M358">SUM(D362+D376+D380+D382+D387+D389+D391+D401+D402+D416)</f>
        <v>0</v>
      </c>
      <c r="E358" s="50">
        <f t="shared" si="51"/>
        <v>0</v>
      </c>
      <c r="F358" s="50">
        <f t="shared" si="51"/>
        <v>0</v>
      </c>
      <c r="G358" s="50">
        <f t="shared" si="51"/>
        <v>0</v>
      </c>
      <c r="H358" s="50">
        <f t="shared" si="51"/>
        <v>0</v>
      </c>
      <c r="I358" s="50">
        <f>SUM(I362+I376+I380+I382+I387+I389+I391+I401+I402+I416)</f>
        <v>0</v>
      </c>
      <c r="J358" s="50">
        <f>SUM(J362+J376+J380+J382+J387+J389+J391+J401+J402+J416)</f>
        <v>0</v>
      </c>
      <c r="K358" s="50">
        <f>SUM(K362+K376+K380+K382+K387+K389+K391+K401+K402+K416)</f>
        <v>0</v>
      </c>
      <c r="L358" s="50">
        <f t="shared" si="51"/>
        <v>0</v>
      </c>
      <c r="M358" s="80">
        <f t="shared" si="51"/>
        <v>0</v>
      </c>
      <c r="N358" s="36"/>
    </row>
    <row r="359" spans="1:14" s="46" customFormat="1" ht="14.25" hidden="1">
      <c r="A359" s="41" t="s">
        <v>178</v>
      </c>
      <c r="B359" s="42">
        <f t="shared" si="46"/>
        <v>0</v>
      </c>
      <c r="C359" s="42">
        <f>SUM(E359,G359,M359,N359)</f>
        <v>0</v>
      </c>
      <c r="D359" s="43"/>
      <c r="E359" s="43"/>
      <c r="F359" s="43"/>
      <c r="G359" s="43"/>
      <c r="H359" s="43"/>
      <c r="I359" s="43"/>
      <c r="J359" s="43"/>
      <c r="K359" s="43"/>
      <c r="L359" s="43"/>
      <c r="M359" s="77"/>
      <c r="N359" s="36"/>
    </row>
    <row r="360" spans="1:14" s="46" customFormat="1" ht="14.25" hidden="1">
      <c r="A360" s="41" t="s">
        <v>178</v>
      </c>
      <c r="B360" s="42">
        <f t="shared" si="46"/>
        <v>0</v>
      </c>
      <c r="C360" s="42">
        <f>SUM(E360,G360,M360,N360)</f>
        <v>0</v>
      </c>
      <c r="D360" s="43"/>
      <c r="E360" s="43"/>
      <c r="F360" s="43"/>
      <c r="G360" s="43"/>
      <c r="H360" s="43"/>
      <c r="I360" s="43"/>
      <c r="J360" s="43"/>
      <c r="K360" s="43"/>
      <c r="L360" s="43"/>
      <c r="M360" s="77"/>
      <c r="N360" s="36"/>
    </row>
    <row r="361" spans="1:14" s="46" customFormat="1" ht="14.25" hidden="1">
      <c r="A361" s="41" t="s">
        <v>178</v>
      </c>
      <c r="B361" s="42">
        <f t="shared" si="46"/>
        <v>0</v>
      </c>
      <c r="C361" s="42">
        <f>SUM(E361,G361,M361,N361)</f>
        <v>0</v>
      </c>
      <c r="D361" s="43"/>
      <c r="E361" s="43"/>
      <c r="F361" s="43"/>
      <c r="G361" s="43"/>
      <c r="H361" s="43"/>
      <c r="I361" s="43"/>
      <c r="J361" s="43"/>
      <c r="K361" s="43"/>
      <c r="L361" s="43"/>
      <c r="M361" s="77"/>
      <c r="N361" s="36"/>
    </row>
    <row r="362" spans="1:14" s="46" customFormat="1" ht="14.25" hidden="1">
      <c r="A362" s="41" t="s">
        <v>178</v>
      </c>
      <c r="B362" s="42">
        <f t="shared" si="46"/>
        <v>0</v>
      </c>
      <c r="C362" s="42">
        <f t="shared" si="46"/>
        <v>0</v>
      </c>
      <c r="D362" s="43"/>
      <c r="E362" s="43"/>
      <c r="F362" s="43">
        <v>0</v>
      </c>
      <c r="G362" s="43">
        <v>0</v>
      </c>
      <c r="H362" s="43"/>
      <c r="I362" s="43"/>
      <c r="J362" s="43"/>
      <c r="K362" s="43"/>
      <c r="L362" s="43"/>
      <c r="M362" s="77"/>
      <c r="N362" s="36"/>
    </row>
    <row r="363" spans="1:14" s="46" customFormat="1" ht="15" customHeight="1" hidden="1">
      <c r="A363" s="41" t="s">
        <v>203</v>
      </c>
      <c r="B363" s="42">
        <f t="shared" si="46"/>
        <v>0</v>
      </c>
      <c r="C363" s="42">
        <f aca="true" t="shared" si="52" ref="C363:C375">SUM(E363,G363,M363,N363)</f>
        <v>0</v>
      </c>
      <c r="D363" s="43"/>
      <c r="E363" s="43"/>
      <c r="F363" s="43"/>
      <c r="G363" s="43"/>
      <c r="H363" s="43"/>
      <c r="I363" s="43"/>
      <c r="J363" s="43"/>
      <c r="K363" s="43"/>
      <c r="L363" s="43"/>
      <c r="M363" s="77"/>
      <c r="N363" s="36"/>
    </row>
    <row r="364" spans="1:14" s="46" customFormat="1" ht="14.25" hidden="1">
      <c r="A364" s="41"/>
      <c r="B364" s="42">
        <f t="shared" si="46"/>
        <v>0</v>
      </c>
      <c r="C364" s="42">
        <f t="shared" si="52"/>
        <v>0</v>
      </c>
      <c r="D364" s="43"/>
      <c r="E364" s="43"/>
      <c r="F364" s="43"/>
      <c r="G364" s="43"/>
      <c r="H364" s="43"/>
      <c r="I364" s="43"/>
      <c r="J364" s="43"/>
      <c r="K364" s="43"/>
      <c r="L364" s="43"/>
      <c r="M364" s="77"/>
      <c r="N364" s="36"/>
    </row>
    <row r="365" spans="1:14" s="46" customFormat="1" ht="14.25" hidden="1">
      <c r="A365" s="41"/>
      <c r="B365" s="42">
        <f t="shared" si="46"/>
        <v>0</v>
      </c>
      <c r="C365" s="42">
        <f t="shared" si="52"/>
        <v>0</v>
      </c>
      <c r="D365" s="43"/>
      <c r="E365" s="43"/>
      <c r="F365" s="43"/>
      <c r="G365" s="43"/>
      <c r="H365" s="43"/>
      <c r="I365" s="43"/>
      <c r="J365" s="43"/>
      <c r="K365" s="43"/>
      <c r="L365" s="43"/>
      <c r="M365" s="77"/>
      <c r="N365" s="36"/>
    </row>
    <row r="366" spans="1:14" s="46" customFormat="1" ht="14.25" hidden="1">
      <c r="A366" s="41"/>
      <c r="B366" s="42">
        <f t="shared" si="46"/>
        <v>0</v>
      </c>
      <c r="C366" s="42">
        <f t="shared" si="52"/>
        <v>0</v>
      </c>
      <c r="D366" s="43"/>
      <c r="E366" s="43"/>
      <c r="F366" s="43"/>
      <c r="G366" s="43"/>
      <c r="H366" s="43"/>
      <c r="I366" s="43"/>
      <c r="J366" s="43"/>
      <c r="K366" s="43"/>
      <c r="L366" s="43"/>
      <c r="M366" s="77"/>
      <c r="N366" s="36"/>
    </row>
    <row r="367" spans="1:14" s="46" customFormat="1" ht="14.25" hidden="1">
      <c r="A367" s="41"/>
      <c r="B367" s="42">
        <f t="shared" si="46"/>
        <v>0</v>
      </c>
      <c r="C367" s="42">
        <f t="shared" si="52"/>
        <v>0</v>
      </c>
      <c r="D367" s="43"/>
      <c r="E367" s="43"/>
      <c r="F367" s="43"/>
      <c r="G367" s="43"/>
      <c r="H367" s="43"/>
      <c r="I367" s="43"/>
      <c r="J367" s="43"/>
      <c r="K367" s="43"/>
      <c r="L367" s="43"/>
      <c r="M367" s="77"/>
      <c r="N367" s="36"/>
    </row>
    <row r="368" spans="1:14" s="46" customFormat="1" ht="14.25" hidden="1">
      <c r="A368" s="41"/>
      <c r="B368" s="42">
        <f t="shared" si="46"/>
        <v>0</v>
      </c>
      <c r="C368" s="42">
        <f t="shared" si="52"/>
        <v>0</v>
      </c>
      <c r="D368" s="43"/>
      <c r="E368" s="43"/>
      <c r="F368" s="43"/>
      <c r="G368" s="43"/>
      <c r="H368" s="43"/>
      <c r="I368" s="43"/>
      <c r="J368" s="43"/>
      <c r="K368" s="43"/>
      <c r="L368" s="43"/>
      <c r="M368" s="77"/>
      <c r="N368" s="36"/>
    </row>
    <row r="369" spans="1:14" s="46" customFormat="1" ht="14.25" hidden="1">
      <c r="A369" s="41" t="s">
        <v>204</v>
      </c>
      <c r="B369" s="42">
        <f t="shared" si="46"/>
        <v>0</v>
      </c>
      <c r="C369" s="42">
        <f t="shared" si="52"/>
        <v>0</v>
      </c>
      <c r="D369" s="43"/>
      <c r="E369" s="43"/>
      <c r="F369" s="43"/>
      <c r="G369" s="43"/>
      <c r="H369" s="43"/>
      <c r="I369" s="43"/>
      <c r="J369" s="43"/>
      <c r="K369" s="43"/>
      <c r="L369" s="43"/>
      <c r="M369" s="77"/>
      <c r="N369" s="36"/>
    </row>
    <row r="370" spans="1:14" s="46" customFormat="1" ht="14.25" hidden="1">
      <c r="A370" s="41"/>
      <c r="B370" s="42">
        <f t="shared" si="46"/>
        <v>0</v>
      </c>
      <c r="C370" s="42">
        <f t="shared" si="52"/>
        <v>0</v>
      </c>
      <c r="D370" s="43"/>
      <c r="E370" s="43"/>
      <c r="F370" s="43"/>
      <c r="G370" s="43"/>
      <c r="H370" s="43"/>
      <c r="I370" s="43"/>
      <c r="J370" s="43"/>
      <c r="K370" s="43"/>
      <c r="L370" s="43"/>
      <c r="M370" s="77"/>
      <c r="N370" s="36"/>
    </row>
    <row r="371" spans="1:14" s="46" customFormat="1" ht="14.25" hidden="1">
      <c r="A371" s="41"/>
      <c r="B371" s="42">
        <f t="shared" si="46"/>
        <v>0</v>
      </c>
      <c r="C371" s="42">
        <f t="shared" si="52"/>
        <v>0</v>
      </c>
      <c r="D371" s="43"/>
      <c r="E371" s="43"/>
      <c r="F371" s="43"/>
      <c r="G371" s="43"/>
      <c r="H371" s="43"/>
      <c r="I371" s="43"/>
      <c r="J371" s="43"/>
      <c r="K371" s="43"/>
      <c r="L371" s="43"/>
      <c r="M371" s="77"/>
      <c r="N371" s="36"/>
    </row>
    <row r="372" spans="1:14" s="46" customFormat="1" ht="14.25" hidden="1">
      <c r="A372" s="41"/>
      <c r="B372" s="42">
        <f aca="true" t="shared" si="53" ref="B372:C448">SUM(D372,F372,H372,J372,L372)</f>
        <v>0</v>
      </c>
      <c r="C372" s="42">
        <f t="shared" si="52"/>
        <v>0</v>
      </c>
      <c r="D372" s="43"/>
      <c r="E372" s="43"/>
      <c r="F372" s="43"/>
      <c r="G372" s="43"/>
      <c r="H372" s="43"/>
      <c r="I372" s="43"/>
      <c r="J372" s="43"/>
      <c r="K372" s="43"/>
      <c r="L372" s="43"/>
      <c r="M372" s="77"/>
      <c r="N372" s="36"/>
    </row>
    <row r="373" spans="1:14" s="46" customFormat="1" ht="14.25" hidden="1">
      <c r="A373" s="41" t="s">
        <v>60</v>
      </c>
      <c r="B373" s="42">
        <f t="shared" si="53"/>
        <v>0</v>
      </c>
      <c r="C373" s="42">
        <f t="shared" si="52"/>
        <v>0</v>
      </c>
      <c r="D373" s="43"/>
      <c r="E373" s="43"/>
      <c r="F373" s="43"/>
      <c r="G373" s="43"/>
      <c r="H373" s="43"/>
      <c r="I373" s="43"/>
      <c r="J373" s="43"/>
      <c r="K373" s="43"/>
      <c r="L373" s="43"/>
      <c r="M373" s="77"/>
      <c r="N373" s="36"/>
    </row>
    <row r="374" spans="1:14" s="46" customFormat="1" ht="14.25" hidden="1">
      <c r="A374" s="41"/>
      <c r="B374" s="42">
        <f t="shared" si="53"/>
        <v>0</v>
      </c>
      <c r="C374" s="42">
        <f t="shared" si="52"/>
        <v>0</v>
      </c>
      <c r="D374" s="43"/>
      <c r="E374" s="43"/>
      <c r="F374" s="43"/>
      <c r="G374" s="43"/>
      <c r="H374" s="43"/>
      <c r="I374" s="43"/>
      <c r="J374" s="43"/>
      <c r="K374" s="43"/>
      <c r="L374" s="43"/>
      <c r="M374" s="77"/>
      <c r="N374" s="36"/>
    </row>
    <row r="375" spans="1:14" s="46" customFormat="1" ht="14.25" hidden="1">
      <c r="A375" s="41"/>
      <c r="B375" s="42">
        <f t="shared" si="53"/>
        <v>0</v>
      </c>
      <c r="C375" s="42">
        <f t="shared" si="52"/>
        <v>0</v>
      </c>
      <c r="D375" s="43"/>
      <c r="E375" s="43"/>
      <c r="F375" s="43"/>
      <c r="G375" s="43"/>
      <c r="H375" s="43"/>
      <c r="I375" s="43"/>
      <c r="J375" s="43"/>
      <c r="K375" s="43"/>
      <c r="L375" s="43"/>
      <c r="M375" s="77"/>
      <c r="N375" s="36"/>
    </row>
    <row r="376" spans="1:14" s="46" customFormat="1" ht="14.25" hidden="1">
      <c r="A376" s="41" t="s">
        <v>205</v>
      </c>
      <c r="B376" s="42">
        <f t="shared" si="53"/>
        <v>0</v>
      </c>
      <c r="C376" s="42">
        <f t="shared" si="53"/>
        <v>0</v>
      </c>
      <c r="D376" s="43"/>
      <c r="E376" s="43"/>
      <c r="F376" s="43">
        <v>0</v>
      </c>
      <c r="G376" s="43">
        <v>0</v>
      </c>
      <c r="H376" s="43"/>
      <c r="I376" s="43"/>
      <c r="J376" s="43"/>
      <c r="K376" s="43"/>
      <c r="L376" s="43"/>
      <c r="M376" s="77"/>
      <c r="N376" s="36"/>
    </row>
    <row r="377" spans="1:14" s="46" customFormat="1" ht="14.25" hidden="1">
      <c r="A377" s="41"/>
      <c r="B377" s="42">
        <f t="shared" si="53"/>
        <v>0</v>
      </c>
      <c r="C377" s="42">
        <f>SUM(E377,G377,M377,N377)</f>
        <v>0</v>
      </c>
      <c r="D377" s="43"/>
      <c r="E377" s="43"/>
      <c r="F377" s="43"/>
      <c r="G377" s="43"/>
      <c r="H377" s="43"/>
      <c r="I377" s="43"/>
      <c r="J377" s="43"/>
      <c r="K377" s="43"/>
      <c r="L377" s="43"/>
      <c r="M377" s="77"/>
      <c r="N377" s="36"/>
    </row>
    <row r="378" spans="1:14" s="46" customFormat="1" ht="14.25" hidden="1">
      <c r="A378" s="41"/>
      <c r="B378" s="42">
        <f t="shared" si="53"/>
        <v>0</v>
      </c>
      <c r="C378" s="42">
        <f>SUM(E378,G378,M378,N378)</f>
        <v>0</v>
      </c>
      <c r="D378" s="43"/>
      <c r="E378" s="43"/>
      <c r="F378" s="43"/>
      <c r="G378" s="43"/>
      <c r="H378" s="43"/>
      <c r="I378" s="43"/>
      <c r="J378" s="43"/>
      <c r="K378" s="43"/>
      <c r="L378" s="43"/>
      <c r="M378" s="77"/>
      <c r="N378" s="36"/>
    </row>
    <row r="379" spans="1:14" s="46" customFormat="1" ht="14.25" hidden="1">
      <c r="A379" s="41"/>
      <c r="B379" s="42">
        <f t="shared" si="53"/>
        <v>0</v>
      </c>
      <c r="C379" s="42">
        <f>SUM(E379,G379,M379,N379)</f>
        <v>0</v>
      </c>
      <c r="D379" s="43"/>
      <c r="E379" s="43"/>
      <c r="F379" s="43"/>
      <c r="G379" s="43"/>
      <c r="H379" s="43"/>
      <c r="I379" s="43"/>
      <c r="J379" s="43"/>
      <c r="K379" s="43"/>
      <c r="L379" s="43"/>
      <c r="M379" s="77"/>
      <c r="N379" s="36"/>
    </row>
    <row r="380" spans="1:14" s="46" customFormat="1" ht="14.25" hidden="1">
      <c r="A380" s="41" t="s">
        <v>179</v>
      </c>
      <c r="B380" s="42">
        <f t="shared" si="53"/>
        <v>0</v>
      </c>
      <c r="C380" s="42">
        <f t="shared" si="53"/>
        <v>0</v>
      </c>
      <c r="D380" s="43"/>
      <c r="E380" s="43"/>
      <c r="F380" s="43">
        <v>0</v>
      </c>
      <c r="G380" s="43">
        <v>0</v>
      </c>
      <c r="H380" s="43"/>
      <c r="I380" s="43"/>
      <c r="J380" s="43"/>
      <c r="K380" s="43"/>
      <c r="L380" s="43"/>
      <c r="M380" s="77"/>
      <c r="N380" s="36"/>
    </row>
    <row r="381" spans="1:14" s="46" customFormat="1" ht="14.25" hidden="1">
      <c r="A381" s="41"/>
      <c r="B381" s="42">
        <f t="shared" si="53"/>
        <v>0</v>
      </c>
      <c r="C381" s="42">
        <f>SUM(E381,G381,M381,N381)</f>
        <v>0</v>
      </c>
      <c r="D381" s="43"/>
      <c r="E381" s="43"/>
      <c r="F381" s="43"/>
      <c r="G381" s="43"/>
      <c r="H381" s="43"/>
      <c r="I381" s="43"/>
      <c r="J381" s="43"/>
      <c r="K381" s="43"/>
      <c r="L381" s="43"/>
      <c r="M381" s="77"/>
      <c r="N381" s="36"/>
    </row>
    <row r="382" spans="1:14" s="46" customFormat="1" ht="14.25" hidden="1">
      <c r="A382" s="41" t="s">
        <v>181</v>
      </c>
      <c r="B382" s="42">
        <f t="shared" si="53"/>
        <v>0</v>
      </c>
      <c r="C382" s="42">
        <f t="shared" si="53"/>
        <v>0</v>
      </c>
      <c r="D382" s="43"/>
      <c r="E382" s="43"/>
      <c r="F382" s="43">
        <v>0</v>
      </c>
      <c r="G382" s="43">
        <v>0</v>
      </c>
      <c r="H382" s="43"/>
      <c r="I382" s="43"/>
      <c r="J382" s="43"/>
      <c r="K382" s="43"/>
      <c r="L382" s="43"/>
      <c r="M382" s="77"/>
      <c r="N382" s="36"/>
    </row>
    <row r="383" spans="1:14" s="46" customFormat="1" ht="14.25" hidden="1">
      <c r="A383" s="41"/>
      <c r="B383" s="42">
        <f t="shared" si="53"/>
        <v>0</v>
      </c>
      <c r="C383" s="42">
        <f>SUM(E383,G383,M383,N383)</f>
        <v>0</v>
      </c>
      <c r="D383" s="43"/>
      <c r="E383" s="43"/>
      <c r="F383" s="43"/>
      <c r="G383" s="43"/>
      <c r="H383" s="43"/>
      <c r="I383" s="43"/>
      <c r="J383" s="43"/>
      <c r="K383" s="43"/>
      <c r="L383" s="43"/>
      <c r="M383" s="77"/>
      <c r="N383" s="36"/>
    </row>
    <row r="384" spans="1:14" s="46" customFormat="1" ht="14.25" hidden="1">
      <c r="A384" s="41"/>
      <c r="B384" s="42">
        <f t="shared" si="53"/>
        <v>0</v>
      </c>
      <c r="C384" s="42">
        <f>SUM(E384,G384,M384,N384)</f>
        <v>0</v>
      </c>
      <c r="D384" s="43"/>
      <c r="E384" s="43"/>
      <c r="F384" s="43"/>
      <c r="G384" s="43"/>
      <c r="H384" s="43"/>
      <c r="I384" s="43"/>
      <c r="J384" s="43"/>
      <c r="K384" s="43"/>
      <c r="L384" s="43"/>
      <c r="M384" s="77"/>
      <c r="N384" s="36"/>
    </row>
    <row r="385" spans="1:14" s="46" customFormat="1" ht="14.25" hidden="1">
      <c r="A385" s="41"/>
      <c r="B385" s="42">
        <f t="shared" si="53"/>
        <v>0</v>
      </c>
      <c r="C385" s="42">
        <f>SUM(E385,G385,M385,N385)</f>
        <v>0</v>
      </c>
      <c r="D385" s="43"/>
      <c r="E385" s="43"/>
      <c r="F385" s="43"/>
      <c r="G385" s="43"/>
      <c r="H385" s="43"/>
      <c r="I385" s="43"/>
      <c r="J385" s="43"/>
      <c r="K385" s="43"/>
      <c r="L385" s="43"/>
      <c r="M385" s="77"/>
      <c r="N385" s="36"/>
    </row>
    <row r="386" spans="1:14" s="46" customFormat="1" ht="14.25" hidden="1">
      <c r="A386" s="41"/>
      <c r="B386" s="42">
        <f t="shared" si="53"/>
        <v>0</v>
      </c>
      <c r="C386" s="42">
        <f>SUM(E386,G386,M386,N386)</f>
        <v>0</v>
      </c>
      <c r="D386" s="43"/>
      <c r="E386" s="43"/>
      <c r="F386" s="43"/>
      <c r="G386" s="43"/>
      <c r="H386" s="43"/>
      <c r="I386" s="43"/>
      <c r="J386" s="43"/>
      <c r="K386" s="43"/>
      <c r="L386" s="43"/>
      <c r="M386" s="77"/>
      <c r="N386" s="36"/>
    </row>
    <row r="387" spans="1:14" s="46" customFormat="1" ht="14.25" hidden="1">
      <c r="A387" s="41" t="s">
        <v>206</v>
      </c>
      <c r="B387" s="42">
        <f t="shared" si="53"/>
        <v>0</v>
      </c>
      <c r="C387" s="42">
        <f t="shared" si="53"/>
        <v>0</v>
      </c>
      <c r="D387" s="43"/>
      <c r="E387" s="43"/>
      <c r="F387" s="43">
        <v>0</v>
      </c>
      <c r="G387" s="43">
        <v>0</v>
      </c>
      <c r="H387" s="43"/>
      <c r="I387" s="43"/>
      <c r="J387" s="43"/>
      <c r="K387" s="43"/>
      <c r="L387" s="43"/>
      <c r="M387" s="77"/>
      <c r="N387" s="36"/>
    </row>
    <row r="388" spans="1:14" s="46" customFormat="1" ht="14.25" hidden="1">
      <c r="A388" s="41" t="s">
        <v>59</v>
      </c>
      <c r="B388" s="42">
        <f t="shared" si="53"/>
        <v>0</v>
      </c>
      <c r="C388" s="42">
        <f>SUM(E388,G388,M388,N388)</f>
        <v>0</v>
      </c>
      <c r="D388" s="43"/>
      <c r="E388" s="43"/>
      <c r="F388" s="43"/>
      <c r="G388" s="43"/>
      <c r="H388" s="43"/>
      <c r="I388" s="43"/>
      <c r="J388" s="43"/>
      <c r="K388" s="43"/>
      <c r="L388" s="43"/>
      <c r="M388" s="77"/>
      <c r="N388" s="36"/>
    </row>
    <row r="389" spans="1:14" s="46" customFormat="1" ht="14.25" hidden="1">
      <c r="A389" s="41" t="s">
        <v>53</v>
      </c>
      <c r="B389" s="42">
        <f t="shared" si="53"/>
        <v>0</v>
      </c>
      <c r="C389" s="42">
        <f t="shared" si="53"/>
        <v>0</v>
      </c>
      <c r="D389" s="43"/>
      <c r="E389" s="43"/>
      <c r="F389" s="43">
        <v>0</v>
      </c>
      <c r="G389" s="43">
        <v>0</v>
      </c>
      <c r="H389" s="43"/>
      <c r="I389" s="43"/>
      <c r="J389" s="43"/>
      <c r="K389" s="43"/>
      <c r="L389" s="43"/>
      <c r="M389" s="77"/>
      <c r="N389" s="36"/>
    </row>
    <row r="390" spans="1:14" s="46" customFormat="1" ht="14.25" hidden="1">
      <c r="A390" s="41"/>
      <c r="B390" s="42">
        <f t="shared" si="53"/>
        <v>0</v>
      </c>
      <c r="C390" s="42">
        <f>SUM(E390,G390,M390,N390)</f>
        <v>0</v>
      </c>
      <c r="D390" s="43"/>
      <c r="E390" s="43"/>
      <c r="F390" s="43"/>
      <c r="G390" s="43"/>
      <c r="H390" s="43"/>
      <c r="I390" s="43"/>
      <c r="J390" s="43"/>
      <c r="K390" s="43"/>
      <c r="L390" s="43"/>
      <c r="M390" s="77"/>
      <c r="N390" s="36"/>
    </row>
    <row r="391" spans="1:14" s="46" customFormat="1" ht="14.25" hidden="1">
      <c r="A391" s="41" t="s">
        <v>207</v>
      </c>
      <c r="B391" s="42">
        <f t="shared" si="53"/>
        <v>0</v>
      </c>
      <c r="C391" s="42">
        <f t="shared" si="53"/>
        <v>0</v>
      </c>
      <c r="D391" s="43"/>
      <c r="E391" s="43"/>
      <c r="F391" s="43">
        <v>0</v>
      </c>
      <c r="G391" s="43">
        <v>0</v>
      </c>
      <c r="H391" s="43"/>
      <c r="I391" s="43"/>
      <c r="J391" s="43"/>
      <c r="K391" s="43"/>
      <c r="L391" s="43"/>
      <c r="M391" s="77"/>
      <c r="N391" s="36"/>
    </row>
    <row r="392" spans="1:14" s="46" customFormat="1" ht="14.25" hidden="1">
      <c r="A392" s="41" t="s">
        <v>49</v>
      </c>
      <c r="B392" s="42">
        <f t="shared" si="53"/>
        <v>0</v>
      </c>
      <c r="C392" s="42">
        <f aca="true" t="shared" si="54" ref="C392:C400">SUM(E392,G392,M392,N392)</f>
        <v>0</v>
      </c>
      <c r="D392" s="43"/>
      <c r="E392" s="43"/>
      <c r="F392" s="43"/>
      <c r="G392" s="43"/>
      <c r="H392" s="43">
        <v>0</v>
      </c>
      <c r="I392" s="43">
        <v>0</v>
      </c>
      <c r="J392" s="43">
        <v>0</v>
      </c>
      <c r="K392" s="43">
        <v>0</v>
      </c>
      <c r="L392" s="43"/>
      <c r="M392" s="77"/>
      <c r="N392" s="36"/>
    </row>
    <row r="393" spans="1:14" s="46" customFormat="1" ht="14.25" hidden="1">
      <c r="A393" s="41"/>
      <c r="B393" s="42">
        <f t="shared" si="53"/>
        <v>0</v>
      </c>
      <c r="C393" s="42">
        <f t="shared" si="54"/>
        <v>0</v>
      </c>
      <c r="D393" s="43"/>
      <c r="E393" s="43"/>
      <c r="F393" s="43"/>
      <c r="G393" s="43"/>
      <c r="H393" s="43">
        <v>0</v>
      </c>
      <c r="I393" s="43">
        <v>0</v>
      </c>
      <c r="J393" s="43">
        <v>0</v>
      </c>
      <c r="K393" s="43">
        <v>0</v>
      </c>
      <c r="L393" s="43"/>
      <c r="M393" s="77"/>
      <c r="N393" s="36"/>
    </row>
    <row r="394" spans="1:14" s="46" customFormat="1" ht="14.25" hidden="1">
      <c r="A394" s="41"/>
      <c r="B394" s="42">
        <f t="shared" si="53"/>
        <v>0</v>
      </c>
      <c r="C394" s="42">
        <f t="shared" si="54"/>
        <v>0</v>
      </c>
      <c r="D394" s="43"/>
      <c r="E394" s="43"/>
      <c r="F394" s="43"/>
      <c r="G394" s="43"/>
      <c r="H394" s="43">
        <v>0</v>
      </c>
      <c r="I394" s="43">
        <v>0</v>
      </c>
      <c r="J394" s="43">
        <v>0</v>
      </c>
      <c r="K394" s="43">
        <v>0</v>
      </c>
      <c r="L394" s="43"/>
      <c r="M394" s="77"/>
      <c r="N394" s="36"/>
    </row>
    <row r="395" spans="1:17" s="46" customFormat="1" ht="14.25" hidden="1">
      <c r="A395" s="41"/>
      <c r="B395" s="42">
        <f t="shared" si="53"/>
        <v>0</v>
      </c>
      <c r="C395" s="42">
        <f t="shared" si="54"/>
        <v>0</v>
      </c>
      <c r="D395" s="43"/>
      <c r="E395" s="43"/>
      <c r="F395" s="43"/>
      <c r="G395" s="43"/>
      <c r="H395" s="43">
        <v>0</v>
      </c>
      <c r="I395" s="43">
        <v>0</v>
      </c>
      <c r="J395" s="43">
        <v>0</v>
      </c>
      <c r="K395" s="43">
        <v>0</v>
      </c>
      <c r="L395" s="43"/>
      <c r="M395" s="77"/>
      <c r="N395" s="36"/>
      <c r="O395" s="49"/>
      <c r="P395" s="49"/>
      <c r="Q395" s="49"/>
    </row>
    <row r="396" spans="1:14" s="46" customFormat="1" ht="14.25" hidden="1">
      <c r="A396" s="41"/>
      <c r="B396" s="42">
        <f t="shared" si="53"/>
        <v>0</v>
      </c>
      <c r="C396" s="42">
        <f t="shared" si="54"/>
        <v>0</v>
      </c>
      <c r="D396" s="43"/>
      <c r="E396" s="43"/>
      <c r="F396" s="43"/>
      <c r="G396" s="43"/>
      <c r="H396" s="43">
        <v>0</v>
      </c>
      <c r="I396" s="43">
        <v>0</v>
      </c>
      <c r="J396" s="43">
        <v>0</v>
      </c>
      <c r="K396" s="43">
        <v>0</v>
      </c>
      <c r="L396" s="43"/>
      <c r="M396" s="77"/>
      <c r="N396" s="36"/>
    </row>
    <row r="397" spans="1:14" s="46" customFormat="1" ht="14.25" hidden="1">
      <c r="A397" s="41"/>
      <c r="B397" s="42">
        <f t="shared" si="53"/>
        <v>0</v>
      </c>
      <c r="C397" s="42">
        <f t="shared" si="54"/>
        <v>0</v>
      </c>
      <c r="D397" s="43"/>
      <c r="E397" s="43"/>
      <c r="F397" s="43"/>
      <c r="G397" s="43"/>
      <c r="H397" s="43">
        <v>0</v>
      </c>
      <c r="I397" s="43">
        <v>0</v>
      </c>
      <c r="J397" s="43">
        <v>0</v>
      </c>
      <c r="K397" s="43">
        <v>0</v>
      </c>
      <c r="L397" s="43"/>
      <c r="M397" s="77"/>
      <c r="N397" s="36"/>
    </row>
    <row r="398" spans="1:14" s="46" customFormat="1" ht="14.25" hidden="1">
      <c r="A398" s="41"/>
      <c r="B398" s="42">
        <f t="shared" si="53"/>
        <v>0</v>
      </c>
      <c r="C398" s="42">
        <f t="shared" si="54"/>
        <v>0</v>
      </c>
      <c r="D398" s="43"/>
      <c r="E398" s="43"/>
      <c r="F398" s="43"/>
      <c r="G398" s="43"/>
      <c r="H398" s="43">
        <v>0</v>
      </c>
      <c r="I398" s="43">
        <v>0</v>
      </c>
      <c r="J398" s="43">
        <v>0</v>
      </c>
      <c r="K398" s="43">
        <v>0</v>
      </c>
      <c r="L398" s="43"/>
      <c r="M398" s="77"/>
      <c r="N398" s="36"/>
    </row>
    <row r="399" spans="1:14" s="46" customFormat="1" ht="14.25" hidden="1">
      <c r="A399" s="41"/>
      <c r="B399" s="42">
        <f t="shared" si="53"/>
        <v>0</v>
      </c>
      <c r="C399" s="42">
        <f t="shared" si="54"/>
        <v>0</v>
      </c>
      <c r="D399" s="43"/>
      <c r="E399" s="43"/>
      <c r="F399" s="43"/>
      <c r="G399" s="43"/>
      <c r="H399" s="43">
        <v>0</v>
      </c>
      <c r="I399" s="43">
        <v>0</v>
      </c>
      <c r="J399" s="43">
        <v>0</v>
      </c>
      <c r="K399" s="43">
        <v>0</v>
      </c>
      <c r="L399" s="43"/>
      <c r="M399" s="77"/>
      <c r="N399" s="36"/>
    </row>
    <row r="400" spans="1:14" s="46" customFormat="1" ht="14.25" hidden="1">
      <c r="A400" s="41"/>
      <c r="B400" s="42">
        <f t="shared" si="53"/>
        <v>0</v>
      </c>
      <c r="C400" s="42">
        <f t="shared" si="54"/>
        <v>0</v>
      </c>
      <c r="D400" s="43"/>
      <c r="E400" s="43"/>
      <c r="F400" s="43"/>
      <c r="G400" s="43"/>
      <c r="H400" s="43"/>
      <c r="I400" s="43"/>
      <c r="J400" s="43"/>
      <c r="K400" s="43"/>
      <c r="L400" s="43"/>
      <c r="M400" s="77"/>
      <c r="N400" s="36"/>
    </row>
    <row r="401" spans="1:14" s="46" customFormat="1" ht="14.25" hidden="1">
      <c r="A401" s="41" t="s">
        <v>55</v>
      </c>
      <c r="B401" s="42">
        <f t="shared" si="53"/>
        <v>0</v>
      </c>
      <c r="C401" s="42">
        <f t="shared" si="53"/>
        <v>0</v>
      </c>
      <c r="D401" s="43"/>
      <c r="E401" s="43"/>
      <c r="F401" s="43">
        <v>0</v>
      </c>
      <c r="G401" s="43">
        <v>0</v>
      </c>
      <c r="H401" s="43"/>
      <c r="I401" s="43"/>
      <c r="J401" s="43"/>
      <c r="K401" s="43"/>
      <c r="L401" s="43"/>
      <c r="M401" s="77"/>
      <c r="N401" s="36"/>
    </row>
    <row r="402" spans="1:14" s="46" customFormat="1" ht="14.25" hidden="1">
      <c r="A402" s="41" t="s">
        <v>59</v>
      </c>
      <c r="B402" s="42">
        <f t="shared" si="53"/>
        <v>0</v>
      </c>
      <c r="C402" s="42">
        <f t="shared" si="53"/>
        <v>0</v>
      </c>
      <c r="D402" s="43"/>
      <c r="E402" s="43"/>
      <c r="F402" s="43">
        <v>0</v>
      </c>
      <c r="G402" s="60">
        <v>0</v>
      </c>
      <c r="H402" s="43"/>
      <c r="I402" s="43"/>
      <c r="J402" s="43"/>
      <c r="K402" s="43"/>
      <c r="L402" s="43"/>
      <c r="M402" s="77"/>
      <c r="N402" s="36"/>
    </row>
    <row r="403" spans="1:17" s="49" customFormat="1" ht="14.25">
      <c r="A403" s="37" t="s">
        <v>208</v>
      </c>
      <c r="B403" s="56">
        <f t="shared" si="53"/>
        <v>9700</v>
      </c>
      <c r="C403" s="56">
        <f t="shared" si="53"/>
        <v>9700</v>
      </c>
      <c r="D403" s="50">
        <f aca="true" t="shared" si="55" ref="D403:M403">SUM(D404+D405+D406+D407+D408+D409+D410+D411+D412+D413+D414+D415+D417+D418)</f>
        <v>0</v>
      </c>
      <c r="E403" s="50">
        <f t="shared" si="55"/>
        <v>0</v>
      </c>
      <c r="F403" s="50">
        <f t="shared" si="55"/>
        <v>9700</v>
      </c>
      <c r="G403" s="50">
        <f t="shared" si="55"/>
        <v>9700</v>
      </c>
      <c r="H403" s="50">
        <f t="shared" si="55"/>
        <v>0</v>
      </c>
      <c r="I403" s="50">
        <f t="shared" si="55"/>
        <v>0</v>
      </c>
      <c r="J403" s="50">
        <f t="shared" si="55"/>
        <v>0</v>
      </c>
      <c r="K403" s="50">
        <f t="shared" si="55"/>
        <v>0</v>
      </c>
      <c r="L403" s="50">
        <f t="shared" si="55"/>
        <v>0</v>
      </c>
      <c r="M403" s="80">
        <f t="shared" si="55"/>
        <v>0</v>
      </c>
      <c r="N403" s="36"/>
      <c r="O403" s="46"/>
      <c r="P403" s="46"/>
      <c r="Q403" s="46"/>
    </row>
    <row r="404" spans="1:14" s="46" customFormat="1" ht="14.25">
      <c r="A404" s="41" t="s">
        <v>189</v>
      </c>
      <c r="B404" s="42">
        <f>SUM(D404,F404,H404,J404,L404)</f>
        <v>1000</v>
      </c>
      <c r="C404" s="42">
        <f>SUM(E404,G404,I404,K404,M404)</f>
        <v>1000</v>
      </c>
      <c r="D404" s="43"/>
      <c r="E404" s="43"/>
      <c r="F404" s="43">
        <v>1000</v>
      </c>
      <c r="G404" s="43">
        <v>1000</v>
      </c>
      <c r="H404" s="43"/>
      <c r="I404" s="43"/>
      <c r="J404" s="43"/>
      <c r="K404" s="43"/>
      <c r="L404" s="43"/>
      <c r="M404" s="77"/>
      <c r="N404" s="36"/>
    </row>
    <row r="405" spans="1:14" s="46" customFormat="1" ht="14.25">
      <c r="A405" s="41" t="s">
        <v>209</v>
      </c>
      <c r="B405" s="42">
        <f>SUM(D405,F405,H405,J405,L405)</f>
        <v>2200</v>
      </c>
      <c r="C405" s="42">
        <f>SUM(E405,G405,I405,K405,M405)</f>
        <v>2200</v>
      </c>
      <c r="D405" s="43"/>
      <c r="E405" s="43"/>
      <c r="F405" s="43">
        <v>2200</v>
      </c>
      <c r="G405" s="43">
        <v>2200</v>
      </c>
      <c r="H405" s="43"/>
      <c r="I405" s="43"/>
      <c r="J405" s="43"/>
      <c r="K405" s="43"/>
      <c r="L405" s="43"/>
      <c r="M405" s="77"/>
      <c r="N405" s="36"/>
    </row>
    <row r="406" spans="1:14" s="46" customFormat="1" ht="14.25">
      <c r="A406" s="41" t="s">
        <v>210</v>
      </c>
      <c r="B406" s="42">
        <f t="shared" si="53"/>
        <v>1300</v>
      </c>
      <c r="C406" s="42">
        <f t="shared" si="53"/>
        <v>1300</v>
      </c>
      <c r="D406" s="43"/>
      <c r="E406" s="43"/>
      <c r="F406" s="43">
        <v>1300</v>
      </c>
      <c r="G406" s="60">
        <v>1300</v>
      </c>
      <c r="H406" s="43"/>
      <c r="I406" s="43"/>
      <c r="J406" s="43"/>
      <c r="K406" s="43"/>
      <c r="L406" s="43"/>
      <c r="M406" s="77"/>
      <c r="N406" s="36"/>
    </row>
    <row r="407" spans="1:14" s="46" customFormat="1" ht="14.25" hidden="1">
      <c r="A407" s="41" t="s">
        <v>211</v>
      </c>
      <c r="B407" s="42">
        <f t="shared" si="53"/>
        <v>0</v>
      </c>
      <c r="C407" s="42">
        <f t="shared" si="53"/>
        <v>0</v>
      </c>
      <c r="D407" s="43"/>
      <c r="E407" s="43"/>
      <c r="F407" s="43">
        <v>0</v>
      </c>
      <c r="G407" s="60">
        <v>0</v>
      </c>
      <c r="H407" s="43"/>
      <c r="I407" s="43"/>
      <c r="J407" s="43"/>
      <c r="K407" s="43"/>
      <c r="L407" s="43"/>
      <c r="M407" s="77"/>
      <c r="N407" s="36"/>
    </row>
    <row r="408" spans="1:14" s="46" customFormat="1" ht="14.25">
      <c r="A408" s="41" t="s">
        <v>212</v>
      </c>
      <c r="B408" s="42">
        <f t="shared" si="53"/>
        <v>1500</v>
      </c>
      <c r="C408" s="42">
        <f t="shared" si="53"/>
        <v>1500</v>
      </c>
      <c r="D408" s="43"/>
      <c r="E408" s="43"/>
      <c r="F408" s="43">
        <v>1500</v>
      </c>
      <c r="G408" s="60">
        <v>1500</v>
      </c>
      <c r="H408" s="43"/>
      <c r="I408" s="43"/>
      <c r="J408" s="43"/>
      <c r="K408" s="43"/>
      <c r="L408" s="43"/>
      <c r="M408" s="77"/>
      <c r="N408" s="36"/>
    </row>
    <row r="409" spans="1:14" s="46" customFormat="1" ht="14.25" hidden="1">
      <c r="A409" s="41" t="s">
        <v>194</v>
      </c>
      <c r="B409" s="42">
        <f t="shared" si="53"/>
        <v>0</v>
      </c>
      <c r="C409" s="42">
        <f t="shared" si="53"/>
        <v>0</v>
      </c>
      <c r="D409" s="43"/>
      <c r="E409" s="43"/>
      <c r="F409" s="43">
        <v>0</v>
      </c>
      <c r="G409" s="60">
        <v>0</v>
      </c>
      <c r="H409" s="43"/>
      <c r="I409" s="43"/>
      <c r="J409" s="43"/>
      <c r="K409" s="43"/>
      <c r="L409" s="43"/>
      <c r="M409" s="77"/>
      <c r="N409" s="36"/>
    </row>
    <row r="410" spans="1:14" s="46" customFormat="1" ht="14.25">
      <c r="A410" s="41" t="s">
        <v>169</v>
      </c>
      <c r="B410" s="42">
        <f t="shared" si="53"/>
        <v>500</v>
      </c>
      <c r="C410" s="42">
        <f t="shared" si="53"/>
        <v>500</v>
      </c>
      <c r="D410" s="43"/>
      <c r="E410" s="43"/>
      <c r="F410" s="43">
        <v>500</v>
      </c>
      <c r="G410" s="60">
        <v>500</v>
      </c>
      <c r="H410" s="43"/>
      <c r="I410" s="43"/>
      <c r="J410" s="43"/>
      <c r="K410" s="43"/>
      <c r="L410" s="43"/>
      <c r="M410" s="77"/>
      <c r="N410" s="36"/>
    </row>
    <row r="411" spans="1:14" s="46" customFormat="1" ht="14.25" hidden="1">
      <c r="A411" s="41" t="s">
        <v>213</v>
      </c>
      <c r="B411" s="42">
        <f t="shared" si="53"/>
        <v>0</v>
      </c>
      <c r="C411" s="42">
        <f t="shared" si="53"/>
        <v>0</v>
      </c>
      <c r="D411" s="43"/>
      <c r="E411" s="43"/>
      <c r="F411" s="43">
        <v>0</v>
      </c>
      <c r="G411" s="60">
        <v>0</v>
      </c>
      <c r="H411" s="43"/>
      <c r="I411" s="43"/>
      <c r="J411" s="43"/>
      <c r="K411" s="43"/>
      <c r="L411" s="43"/>
      <c r="M411" s="77"/>
      <c r="N411" s="36"/>
    </row>
    <row r="412" spans="1:17" s="46" customFormat="1" ht="14.25">
      <c r="A412" s="41" t="s">
        <v>170</v>
      </c>
      <c r="B412" s="42">
        <f t="shared" si="53"/>
        <v>500</v>
      </c>
      <c r="C412" s="42">
        <f t="shared" si="53"/>
        <v>500</v>
      </c>
      <c r="D412" s="43"/>
      <c r="E412" s="43"/>
      <c r="F412" s="43">
        <v>500</v>
      </c>
      <c r="G412" s="60">
        <v>500</v>
      </c>
      <c r="H412" s="43"/>
      <c r="I412" s="43"/>
      <c r="J412" s="43"/>
      <c r="K412" s="43"/>
      <c r="L412" s="43"/>
      <c r="M412" s="77"/>
      <c r="N412" s="36"/>
      <c r="O412" s="40"/>
      <c r="P412" s="40"/>
      <c r="Q412" s="40"/>
    </row>
    <row r="413" spans="1:17" s="46" customFormat="1" ht="14.25">
      <c r="A413" s="41" t="s">
        <v>198</v>
      </c>
      <c r="B413" s="42">
        <f t="shared" si="53"/>
        <v>200</v>
      </c>
      <c r="C413" s="42">
        <f t="shared" si="53"/>
        <v>200</v>
      </c>
      <c r="D413" s="43"/>
      <c r="E413" s="43"/>
      <c r="F413" s="43">
        <v>200</v>
      </c>
      <c r="G413" s="60">
        <v>200</v>
      </c>
      <c r="H413" s="43"/>
      <c r="I413" s="43"/>
      <c r="J413" s="43"/>
      <c r="K413" s="43"/>
      <c r="L413" s="43"/>
      <c r="M413" s="77"/>
      <c r="N413" s="36"/>
      <c r="O413" s="40"/>
      <c r="P413" s="40"/>
      <c r="Q413" s="40"/>
    </row>
    <row r="414" spans="1:17" s="46" customFormat="1" ht="14.25">
      <c r="A414" s="41" t="s">
        <v>78</v>
      </c>
      <c r="B414" s="42">
        <f t="shared" si="53"/>
        <v>500</v>
      </c>
      <c r="C414" s="42">
        <f t="shared" si="53"/>
        <v>500</v>
      </c>
      <c r="D414" s="43"/>
      <c r="E414" s="43"/>
      <c r="F414" s="43">
        <v>500</v>
      </c>
      <c r="G414" s="60">
        <v>500</v>
      </c>
      <c r="H414" s="43"/>
      <c r="I414" s="43"/>
      <c r="J414" s="43"/>
      <c r="K414" s="43"/>
      <c r="L414" s="43"/>
      <c r="M414" s="77"/>
      <c r="N414" s="36"/>
      <c r="O414" s="40"/>
      <c r="P414" s="40"/>
      <c r="Q414" s="40"/>
    </row>
    <row r="415" spans="1:17" s="46" customFormat="1" ht="14.25">
      <c r="A415" s="41" t="s">
        <v>171</v>
      </c>
      <c r="B415" s="42">
        <f t="shared" si="53"/>
        <v>1000</v>
      </c>
      <c r="C415" s="42">
        <f t="shared" si="53"/>
        <v>1000</v>
      </c>
      <c r="D415" s="43"/>
      <c r="E415" s="43"/>
      <c r="F415" s="43">
        <v>1000</v>
      </c>
      <c r="G415" s="60">
        <v>1000</v>
      </c>
      <c r="H415" s="43"/>
      <c r="I415" s="43"/>
      <c r="J415" s="43"/>
      <c r="K415" s="43"/>
      <c r="L415" s="43"/>
      <c r="M415" s="77"/>
      <c r="N415" s="36"/>
      <c r="O415" s="40"/>
      <c r="P415" s="40"/>
      <c r="Q415" s="40"/>
    </row>
    <row r="416" spans="1:17" s="46" customFormat="1" ht="14.25" hidden="1">
      <c r="A416" s="41" t="s">
        <v>60</v>
      </c>
      <c r="B416" s="42">
        <f t="shared" si="53"/>
        <v>0</v>
      </c>
      <c r="C416" s="42">
        <f t="shared" si="53"/>
        <v>0</v>
      </c>
      <c r="D416" s="43"/>
      <c r="E416" s="43"/>
      <c r="F416" s="43">
        <v>0</v>
      </c>
      <c r="G416" s="43">
        <v>0</v>
      </c>
      <c r="H416" s="43"/>
      <c r="I416" s="43"/>
      <c r="J416" s="43"/>
      <c r="K416" s="43"/>
      <c r="L416" s="43"/>
      <c r="M416" s="77"/>
      <c r="N416" s="36"/>
      <c r="O416" s="40"/>
      <c r="P416" s="40"/>
      <c r="Q416" s="40"/>
    </row>
    <row r="417" spans="1:14" s="46" customFormat="1" ht="14.25">
      <c r="A417" s="41" t="s">
        <v>214</v>
      </c>
      <c r="B417" s="42">
        <f t="shared" si="53"/>
        <v>0</v>
      </c>
      <c r="C417" s="42">
        <f t="shared" si="53"/>
        <v>0</v>
      </c>
      <c r="D417" s="43"/>
      <c r="E417" s="43"/>
      <c r="F417" s="43">
        <v>0</v>
      </c>
      <c r="G417" s="43">
        <v>0</v>
      </c>
      <c r="H417" s="43"/>
      <c r="I417" s="43"/>
      <c r="J417" s="43"/>
      <c r="K417" s="43"/>
      <c r="L417" s="43"/>
      <c r="M417" s="77"/>
      <c r="N417" s="36"/>
    </row>
    <row r="418" spans="1:14" s="46" customFormat="1" ht="14.25">
      <c r="A418" s="41" t="s">
        <v>215</v>
      </c>
      <c r="B418" s="42">
        <f t="shared" si="53"/>
        <v>1000</v>
      </c>
      <c r="C418" s="42">
        <f t="shared" si="53"/>
        <v>1000</v>
      </c>
      <c r="D418" s="43"/>
      <c r="E418" s="43"/>
      <c r="F418" s="43">
        <v>1000</v>
      </c>
      <c r="G418" s="43">
        <v>1000</v>
      </c>
      <c r="H418" s="43"/>
      <c r="I418" s="43"/>
      <c r="J418" s="43"/>
      <c r="K418" s="43"/>
      <c r="L418" s="43"/>
      <c r="M418" s="77"/>
      <c r="N418" s="36"/>
    </row>
    <row r="419" spans="1:14" s="46" customFormat="1" ht="14.25">
      <c r="A419" s="37" t="s">
        <v>216</v>
      </c>
      <c r="B419" s="56">
        <f t="shared" si="53"/>
        <v>120000</v>
      </c>
      <c r="C419" s="56">
        <f t="shared" si="53"/>
        <v>139000</v>
      </c>
      <c r="D419" s="50">
        <f aca="true" t="shared" si="56" ref="D419:K419">SUM(D420,D421,D422)</f>
        <v>0</v>
      </c>
      <c r="E419" s="50">
        <f t="shared" si="56"/>
        <v>0</v>
      </c>
      <c r="F419" s="50">
        <f t="shared" si="56"/>
        <v>20000</v>
      </c>
      <c r="G419" s="50">
        <f t="shared" si="56"/>
        <v>20000</v>
      </c>
      <c r="H419" s="50">
        <f t="shared" si="56"/>
        <v>0</v>
      </c>
      <c r="I419" s="50">
        <f t="shared" si="56"/>
        <v>19000</v>
      </c>
      <c r="J419" s="50">
        <f t="shared" si="56"/>
        <v>0</v>
      </c>
      <c r="K419" s="50">
        <f t="shared" si="56"/>
        <v>0</v>
      </c>
      <c r="L419" s="50">
        <f>SUM(L421)</f>
        <v>100000</v>
      </c>
      <c r="M419" s="80">
        <f>SUM(M421)</f>
        <v>100000</v>
      </c>
      <c r="N419" s="36"/>
    </row>
    <row r="420" spans="1:23" s="40" customFormat="1" ht="14.25" hidden="1">
      <c r="A420" s="41" t="s">
        <v>178</v>
      </c>
      <c r="B420" s="42">
        <f t="shared" si="53"/>
        <v>0</v>
      </c>
      <c r="C420" s="42">
        <f t="shared" si="53"/>
        <v>0</v>
      </c>
      <c r="D420" s="43"/>
      <c r="E420" s="43"/>
      <c r="F420" s="43">
        <v>0</v>
      </c>
      <c r="G420" s="43">
        <v>0</v>
      </c>
      <c r="H420" s="43"/>
      <c r="I420" s="43"/>
      <c r="J420" s="43"/>
      <c r="K420" s="43"/>
      <c r="L420" s="43"/>
      <c r="M420" s="77"/>
      <c r="N420" s="36"/>
      <c r="O420" s="46"/>
      <c r="P420" s="46"/>
      <c r="Q420" s="46"/>
      <c r="S420" s="46"/>
      <c r="T420" s="46"/>
      <c r="U420" s="46"/>
      <c r="V420" s="46"/>
      <c r="W420" s="46"/>
    </row>
    <row r="421" spans="1:23" s="40" customFormat="1" ht="14.25">
      <c r="A421" s="71" t="s">
        <v>217</v>
      </c>
      <c r="B421" s="72">
        <f t="shared" si="53"/>
        <v>120000</v>
      </c>
      <c r="C421" s="72">
        <f t="shared" si="53"/>
        <v>139000</v>
      </c>
      <c r="D421" s="73"/>
      <c r="E421" s="73"/>
      <c r="F421" s="73">
        <v>20000</v>
      </c>
      <c r="G421" s="73">
        <v>20000</v>
      </c>
      <c r="H421" s="73">
        <v>0</v>
      </c>
      <c r="I421" s="73">
        <v>19000</v>
      </c>
      <c r="J421" s="73"/>
      <c r="K421" s="73"/>
      <c r="L421" s="73">
        <v>100000</v>
      </c>
      <c r="M421" s="79">
        <v>100000</v>
      </c>
      <c r="N421" s="94" t="s">
        <v>312</v>
      </c>
      <c r="O421" s="46"/>
      <c r="P421" s="46"/>
      <c r="Q421" s="46"/>
      <c r="S421" s="46"/>
      <c r="T421" s="46"/>
      <c r="U421" s="46"/>
      <c r="V421" s="46"/>
      <c r="W421" s="46"/>
    </row>
    <row r="422" spans="1:23" s="40" customFormat="1" ht="14.25" hidden="1">
      <c r="A422" s="41" t="s">
        <v>218</v>
      </c>
      <c r="B422" s="42">
        <f t="shared" si="53"/>
        <v>0</v>
      </c>
      <c r="C422" s="42">
        <f t="shared" si="53"/>
        <v>0</v>
      </c>
      <c r="D422" s="43"/>
      <c r="E422" s="43"/>
      <c r="F422" s="43">
        <v>0</v>
      </c>
      <c r="G422" s="43">
        <v>0</v>
      </c>
      <c r="H422" s="43"/>
      <c r="I422" s="43"/>
      <c r="J422" s="43"/>
      <c r="K422" s="43"/>
      <c r="L422" s="43"/>
      <c r="M422" s="77"/>
      <c r="N422" s="36"/>
      <c r="O422" s="46"/>
      <c r="P422" s="46"/>
      <c r="Q422" s="46"/>
      <c r="S422" s="46"/>
      <c r="T422" s="46"/>
      <c r="U422" s="46"/>
      <c r="V422" s="46"/>
      <c r="W422" s="46"/>
    </row>
    <row r="423" spans="1:23" s="40" customFormat="1" ht="14.25" hidden="1">
      <c r="A423" s="37" t="s">
        <v>219</v>
      </c>
      <c r="B423" s="42">
        <f t="shared" si="53"/>
        <v>0</v>
      </c>
      <c r="C423" s="42">
        <f t="shared" si="53"/>
        <v>0</v>
      </c>
      <c r="D423" s="43"/>
      <c r="E423" s="43"/>
      <c r="F423" s="43"/>
      <c r="G423" s="43"/>
      <c r="H423" s="43"/>
      <c r="I423" s="43"/>
      <c r="J423" s="43"/>
      <c r="K423" s="43"/>
      <c r="L423" s="43">
        <v>0</v>
      </c>
      <c r="M423" s="77">
        <v>0</v>
      </c>
      <c r="N423" s="36"/>
      <c r="O423" s="46"/>
      <c r="P423" s="46"/>
      <c r="Q423" s="46"/>
      <c r="S423" s="46"/>
      <c r="T423" s="46"/>
      <c r="U423" s="46"/>
      <c r="V423" s="46"/>
      <c r="W423" s="46"/>
    </row>
    <row r="424" spans="1:23" s="40" customFormat="1" ht="14.25">
      <c r="A424" s="37" t="s">
        <v>220</v>
      </c>
      <c r="B424" s="35">
        <f t="shared" si="53"/>
        <v>118300</v>
      </c>
      <c r="C424" s="35">
        <f t="shared" si="53"/>
        <v>118300</v>
      </c>
      <c r="D424" s="39">
        <f aca="true" t="shared" si="57" ref="D424:M424">SUM(D425+D426+D427+D428+D429+D430+D431+D432+D433+D434+D435+D436+D437+D438+D439+D440+D446+D447)</f>
        <v>0</v>
      </c>
      <c r="E424" s="39">
        <f t="shared" si="57"/>
        <v>0</v>
      </c>
      <c r="F424" s="39">
        <f t="shared" si="57"/>
        <v>5000</v>
      </c>
      <c r="G424" s="39">
        <f t="shared" si="57"/>
        <v>5000</v>
      </c>
      <c r="H424" s="39">
        <f t="shared" si="57"/>
        <v>12800</v>
      </c>
      <c r="I424" s="39">
        <f t="shared" si="57"/>
        <v>12800</v>
      </c>
      <c r="J424" s="39">
        <f t="shared" si="57"/>
        <v>0</v>
      </c>
      <c r="K424" s="39">
        <f t="shared" si="57"/>
        <v>0</v>
      </c>
      <c r="L424" s="39">
        <f t="shared" si="57"/>
        <v>100500</v>
      </c>
      <c r="M424" s="76">
        <f t="shared" si="57"/>
        <v>100500</v>
      </c>
      <c r="N424" s="36"/>
      <c r="O424" s="46"/>
      <c r="P424" s="46"/>
      <c r="Q424" s="46"/>
      <c r="S424" s="46"/>
      <c r="T424" s="46"/>
      <c r="U424" s="46"/>
      <c r="V424" s="46"/>
      <c r="W424" s="46"/>
    </row>
    <row r="425" spans="1:14" s="46" customFormat="1" ht="14.25">
      <c r="A425" s="41" t="s">
        <v>221</v>
      </c>
      <c r="B425" s="42">
        <f t="shared" si="53"/>
        <v>5000</v>
      </c>
      <c r="C425" s="42">
        <f>SUM(E425,G425,M425,N425)</f>
        <v>5000</v>
      </c>
      <c r="D425" s="43"/>
      <c r="E425" s="43"/>
      <c r="F425" s="43">
        <v>5000</v>
      </c>
      <c r="G425" s="43">
        <v>5000</v>
      </c>
      <c r="H425" s="43"/>
      <c r="I425" s="43"/>
      <c r="J425" s="43"/>
      <c r="K425" s="43"/>
      <c r="L425" s="43"/>
      <c r="M425" s="77"/>
      <c r="N425" s="36"/>
    </row>
    <row r="426" spans="1:14" s="46" customFormat="1" ht="14.25">
      <c r="A426" s="41" t="s">
        <v>222</v>
      </c>
      <c r="B426" s="42">
        <f t="shared" si="53"/>
        <v>3800</v>
      </c>
      <c r="C426" s="42">
        <f t="shared" si="53"/>
        <v>3800</v>
      </c>
      <c r="D426" s="43"/>
      <c r="E426" s="43"/>
      <c r="F426" s="43"/>
      <c r="G426" s="43"/>
      <c r="H426" s="43">
        <v>3800</v>
      </c>
      <c r="I426" s="43">
        <v>3800</v>
      </c>
      <c r="J426" s="43"/>
      <c r="K426" s="43"/>
      <c r="L426" s="43"/>
      <c r="M426" s="77"/>
      <c r="N426" s="36"/>
    </row>
    <row r="427" spans="1:14" s="46" customFormat="1" ht="14.25">
      <c r="A427" s="41" t="s">
        <v>223</v>
      </c>
      <c r="B427" s="42">
        <f t="shared" si="53"/>
        <v>2500</v>
      </c>
      <c r="C427" s="42">
        <f>SUM(E427,G427,M427,N427)</f>
        <v>2500</v>
      </c>
      <c r="D427" s="43"/>
      <c r="E427" s="43"/>
      <c r="F427" s="43"/>
      <c r="G427" s="43"/>
      <c r="H427" s="43"/>
      <c r="I427" s="43"/>
      <c r="J427" s="43"/>
      <c r="K427" s="43"/>
      <c r="L427" s="43">
        <v>2500</v>
      </c>
      <c r="M427" s="77">
        <v>2500</v>
      </c>
      <c r="N427" s="36"/>
    </row>
    <row r="428" spans="1:14" s="46" customFormat="1" ht="14.25">
      <c r="A428" s="41" t="s">
        <v>224</v>
      </c>
      <c r="B428" s="42">
        <f t="shared" si="53"/>
        <v>7000</v>
      </c>
      <c r="C428" s="42">
        <f t="shared" si="53"/>
        <v>7000</v>
      </c>
      <c r="D428" s="43"/>
      <c r="E428" s="43"/>
      <c r="F428" s="43"/>
      <c r="G428" s="43"/>
      <c r="H428" s="43"/>
      <c r="I428" s="43"/>
      <c r="J428" s="43"/>
      <c r="K428" s="43"/>
      <c r="L428" s="43">
        <v>7000</v>
      </c>
      <c r="M428" s="77">
        <v>7000</v>
      </c>
      <c r="N428" s="36"/>
    </row>
    <row r="429" spans="1:14" s="46" customFormat="1" ht="14.25">
      <c r="A429" s="41" t="s">
        <v>225</v>
      </c>
      <c r="B429" s="42">
        <f t="shared" si="53"/>
        <v>12000</v>
      </c>
      <c r="C429" s="42">
        <f>SUM(E429,G429,M429,N429)</f>
        <v>12000</v>
      </c>
      <c r="D429" s="43"/>
      <c r="E429" s="43"/>
      <c r="F429" s="43"/>
      <c r="G429" s="43"/>
      <c r="H429" s="43"/>
      <c r="I429" s="43"/>
      <c r="J429" s="43"/>
      <c r="K429" s="43"/>
      <c r="L429" s="43">
        <v>12000</v>
      </c>
      <c r="M429" s="77">
        <v>12000</v>
      </c>
      <c r="N429" s="36"/>
    </row>
    <row r="430" spans="1:14" s="46" customFormat="1" ht="14.25">
      <c r="A430" s="41" t="s">
        <v>226</v>
      </c>
      <c r="B430" s="42">
        <f t="shared" si="53"/>
        <v>8000</v>
      </c>
      <c r="C430" s="42">
        <f>SUM(E430,G430,M430,N430)</f>
        <v>8000</v>
      </c>
      <c r="D430" s="43"/>
      <c r="E430" s="43"/>
      <c r="F430" s="43"/>
      <c r="G430" s="43"/>
      <c r="H430" s="43"/>
      <c r="I430" s="43"/>
      <c r="J430" s="43"/>
      <c r="K430" s="43"/>
      <c r="L430" s="43">
        <v>8000</v>
      </c>
      <c r="M430" s="77">
        <v>8000</v>
      </c>
      <c r="N430" s="36"/>
    </row>
    <row r="431" spans="1:14" s="46" customFormat="1" ht="14.25">
      <c r="A431" s="41" t="s">
        <v>227</v>
      </c>
      <c r="B431" s="42">
        <f t="shared" si="53"/>
        <v>6000</v>
      </c>
      <c r="C431" s="42">
        <f>SUM(E431,G431,M431,N431)</f>
        <v>6000</v>
      </c>
      <c r="D431" s="43"/>
      <c r="E431" s="43"/>
      <c r="F431" s="43"/>
      <c r="G431" s="43"/>
      <c r="H431" s="43"/>
      <c r="I431" s="43"/>
      <c r="J431" s="43"/>
      <c r="K431" s="43"/>
      <c r="L431" s="43">
        <v>6000</v>
      </c>
      <c r="M431" s="77">
        <v>6000</v>
      </c>
      <c r="N431" s="36"/>
    </row>
    <row r="432" spans="1:14" s="46" customFormat="1" ht="14.25">
      <c r="A432" s="41" t="s">
        <v>228</v>
      </c>
      <c r="B432" s="42">
        <f>SUM(D432,F432,H432,J432,L432)</f>
        <v>4500</v>
      </c>
      <c r="C432" s="42">
        <f>SUM(E432,G432,I432,K432,M432)</f>
        <v>4500</v>
      </c>
      <c r="D432" s="43"/>
      <c r="E432" s="43"/>
      <c r="F432" s="43"/>
      <c r="G432" s="43"/>
      <c r="H432" s="43"/>
      <c r="I432" s="43"/>
      <c r="J432" s="43"/>
      <c r="K432" s="43"/>
      <c r="L432" s="43">
        <v>4500</v>
      </c>
      <c r="M432" s="77">
        <v>4500</v>
      </c>
      <c r="N432" s="36"/>
    </row>
    <row r="433" spans="1:14" s="46" customFormat="1" ht="14.25">
      <c r="A433" s="41" t="s">
        <v>229</v>
      </c>
      <c r="B433" s="42">
        <f t="shared" si="53"/>
        <v>7000</v>
      </c>
      <c r="C433" s="42">
        <f>SUM(E433,G433,M433,N433)</f>
        <v>7000</v>
      </c>
      <c r="D433" s="43"/>
      <c r="E433" s="43"/>
      <c r="F433" s="43"/>
      <c r="G433" s="43"/>
      <c r="H433" s="43"/>
      <c r="I433" s="43"/>
      <c r="J433" s="43"/>
      <c r="K433" s="43"/>
      <c r="L433" s="43">
        <v>7000</v>
      </c>
      <c r="M433" s="77">
        <v>7000</v>
      </c>
      <c r="N433" s="36"/>
    </row>
    <row r="434" spans="1:14" s="46" customFormat="1" ht="14.25">
      <c r="A434" s="41" t="s">
        <v>230</v>
      </c>
      <c r="B434" s="42">
        <f t="shared" si="53"/>
        <v>10000</v>
      </c>
      <c r="C434" s="42">
        <f t="shared" si="53"/>
        <v>10000</v>
      </c>
      <c r="D434" s="43"/>
      <c r="E434" s="43"/>
      <c r="F434" s="43"/>
      <c r="G434" s="43"/>
      <c r="H434" s="43">
        <v>4000</v>
      </c>
      <c r="I434" s="43">
        <v>4000</v>
      </c>
      <c r="J434" s="43"/>
      <c r="K434" s="43"/>
      <c r="L434" s="43">
        <v>6000</v>
      </c>
      <c r="M434" s="77">
        <v>6000</v>
      </c>
      <c r="N434" s="36"/>
    </row>
    <row r="435" spans="1:14" s="46" customFormat="1" ht="14.25">
      <c r="A435" s="41" t="s">
        <v>231</v>
      </c>
      <c r="B435" s="42">
        <f t="shared" si="53"/>
        <v>5000</v>
      </c>
      <c r="C435" s="42">
        <f aca="true" t="shared" si="58" ref="C435:C445">SUM(E435,G435,M435,N435)</f>
        <v>5000</v>
      </c>
      <c r="D435" s="43"/>
      <c r="E435" s="43"/>
      <c r="F435" s="43"/>
      <c r="G435" s="43"/>
      <c r="H435" s="43"/>
      <c r="I435" s="43"/>
      <c r="J435" s="43"/>
      <c r="K435" s="43"/>
      <c r="L435" s="43">
        <v>5000</v>
      </c>
      <c r="M435" s="77">
        <v>5000</v>
      </c>
      <c r="N435" s="36"/>
    </row>
    <row r="436" spans="1:14" s="46" customFormat="1" ht="14.25">
      <c r="A436" s="41" t="s">
        <v>232</v>
      </c>
      <c r="B436" s="42">
        <f t="shared" si="53"/>
        <v>3000</v>
      </c>
      <c r="C436" s="42">
        <f t="shared" si="58"/>
        <v>3000</v>
      </c>
      <c r="D436" s="43"/>
      <c r="E436" s="43"/>
      <c r="F436" s="43"/>
      <c r="G436" s="43"/>
      <c r="H436" s="43"/>
      <c r="I436" s="43"/>
      <c r="J436" s="43"/>
      <c r="K436" s="43"/>
      <c r="L436" s="43">
        <v>3000</v>
      </c>
      <c r="M436" s="77">
        <v>3000</v>
      </c>
      <c r="N436" s="36"/>
    </row>
    <row r="437" spans="1:17" s="46" customFormat="1" ht="14.25">
      <c r="A437" s="41" t="s">
        <v>233</v>
      </c>
      <c r="B437" s="42">
        <f t="shared" si="53"/>
        <v>18000</v>
      </c>
      <c r="C437" s="42">
        <f t="shared" si="58"/>
        <v>18000</v>
      </c>
      <c r="D437" s="43"/>
      <c r="E437" s="43"/>
      <c r="F437" s="43"/>
      <c r="G437" s="43"/>
      <c r="H437" s="43"/>
      <c r="I437" s="43"/>
      <c r="J437" s="43"/>
      <c r="K437" s="43"/>
      <c r="L437" s="43">
        <v>18000</v>
      </c>
      <c r="M437" s="77">
        <v>18000</v>
      </c>
      <c r="N437" s="36"/>
      <c r="O437" s="40"/>
      <c r="P437" s="40"/>
      <c r="Q437" s="40"/>
    </row>
    <row r="438" spans="1:14" s="46" customFormat="1" ht="14.25">
      <c r="A438" s="41" t="s">
        <v>234</v>
      </c>
      <c r="B438" s="42">
        <f t="shared" si="53"/>
        <v>5000</v>
      </c>
      <c r="C438" s="42">
        <f t="shared" si="58"/>
        <v>5000</v>
      </c>
      <c r="D438" s="43"/>
      <c r="E438" s="43"/>
      <c r="F438" s="43"/>
      <c r="G438" s="43"/>
      <c r="H438" s="43"/>
      <c r="I438" s="43"/>
      <c r="J438" s="43"/>
      <c r="K438" s="43"/>
      <c r="L438" s="43">
        <v>5000</v>
      </c>
      <c r="M438" s="77">
        <v>5000</v>
      </c>
      <c r="N438" s="36"/>
    </row>
    <row r="439" spans="1:14" s="46" customFormat="1" ht="14.25">
      <c r="A439" s="41" t="s">
        <v>235</v>
      </c>
      <c r="B439" s="42">
        <f t="shared" si="53"/>
        <v>3500</v>
      </c>
      <c r="C439" s="42">
        <f t="shared" si="58"/>
        <v>3500</v>
      </c>
      <c r="D439" s="43"/>
      <c r="E439" s="43"/>
      <c r="F439" s="43"/>
      <c r="G439" s="43"/>
      <c r="H439" s="43"/>
      <c r="I439" s="43"/>
      <c r="J439" s="43"/>
      <c r="K439" s="43"/>
      <c r="L439" s="43">
        <v>3500</v>
      </c>
      <c r="M439" s="77">
        <v>3500</v>
      </c>
      <c r="N439" s="36"/>
    </row>
    <row r="440" spans="1:17" s="46" customFormat="1" ht="14.25">
      <c r="A440" s="41" t="s">
        <v>236</v>
      </c>
      <c r="B440" s="42">
        <f t="shared" si="53"/>
        <v>7000</v>
      </c>
      <c r="C440" s="42">
        <f t="shared" si="58"/>
        <v>7000</v>
      </c>
      <c r="D440" s="43"/>
      <c r="E440" s="43"/>
      <c r="F440" s="43"/>
      <c r="G440" s="43"/>
      <c r="H440" s="43"/>
      <c r="I440" s="43"/>
      <c r="J440" s="43"/>
      <c r="K440" s="43"/>
      <c r="L440" s="43">
        <v>7000</v>
      </c>
      <c r="M440" s="77">
        <v>7000</v>
      </c>
      <c r="N440" s="36"/>
      <c r="O440" s="40"/>
      <c r="P440" s="40"/>
      <c r="Q440" s="40"/>
    </row>
    <row r="441" spans="1:17" s="46" customFormat="1" ht="14.25" hidden="1">
      <c r="A441" s="41"/>
      <c r="B441" s="42">
        <f t="shared" si="53"/>
        <v>0</v>
      </c>
      <c r="C441" s="42">
        <f t="shared" si="58"/>
        <v>0</v>
      </c>
      <c r="D441" s="43"/>
      <c r="E441" s="43"/>
      <c r="F441" s="43"/>
      <c r="G441" s="43"/>
      <c r="H441" s="43"/>
      <c r="I441" s="43"/>
      <c r="J441" s="43"/>
      <c r="K441" s="43"/>
      <c r="L441" s="43"/>
      <c r="M441" s="77"/>
      <c r="N441" s="36"/>
      <c r="O441" s="40"/>
      <c r="P441" s="40"/>
      <c r="Q441" s="40"/>
    </row>
    <row r="442" spans="1:14" s="46" customFormat="1" ht="14.25" hidden="1">
      <c r="A442" s="41"/>
      <c r="B442" s="42">
        <f t="shared" si="53"/>
        <v>0</v>
      </c>
      <c r="C442" s="42">
        <f t="shared" si="58"/>
        <v>0</v>
      </c>
      <c r="D442" s="43"/>
      <c r="E442" s="43"/>
      <c r="F442" s="43"/>
      <c r="G442" s="43"/>
      <c r="H442" s="43"/>
      <c r="I442" s="43"/>
      <c r="J442" s="43"/>
      <c r="K442" s="43"/>
      <c r="L442" s="43"/>
      <c r="M442" s="77"/>
      <c r="N442" s="36"/>
    </row>
    <row r="443" spans="1:17" s="46" customFormat="1" ht="14.25" hidden="1">
      <c r="A443" s="41"/>
      <c r="B443" s="42">
        <f t="shared" si="53"/>
        <v>0</v>
      </c>
      <c r="C443" s="42">
        <f t="shared" si="58"/>
        <v>0</v>
      </c>
      <c r="D443" s="43"/>
      <c r="E443" s="43"/>
      <c r="F443" s="43"/>
      <c r="G443" s="43"/>
      <c r="H443" s="43"/>
      <c r="I443" s="43"/>
      <c r="J443" s="43"/>
      <c r="K443" s="43"/>
      <c r="L443" s="43"/>
      <c r="M443" s="77"/>
      <c r="N443" s="36"/>
      <c r="O443" s="40"/>
      <c r="P443" s="40"/>
      <c r="Q443" s="40"/>
    </row>
    <row r="444" spans="1:17" s="46" customFormat="1" ht="14.25" hidden="1">
      <c r="A444" s="41"/>
      <c r="B444" s="42">
        <f t="shared" si="53"/>
        <v>0</v>
      </c>
      <c r="C444" s="42">
        <f t="shared" si="58"/>
        <v>0</v>
      </c>
      <c r="D444" s="43"/>
      <c r="E444" s="43"/>
      <c r="F444" s="43"/>
      <c r="G444" s="43"/>
      <c r="H444" s="43"/>
      <c r="I444" s="43"/>
      <c r="J444" s="43"/>
      <c r="K444" s="43"/>
      <c r="L444" s="43"/>
      <c r="M444" s="77"/>
      <c r="N444" s="36"/>
      <c r="O444" s="40"/>
      <c r="P444" s="40"/>
      <c r="Q444" s="40"/>
    </row>
    <row r="445" spans="1:23" s="40" customFormat="1" ht="14.25" hidden="1">
      <c r="A445" s="41"/>
      <c r="B445" s="42">
        <f t="shared" si="53"/>
        <v>0</v>
      </c>
      <c r="C445" s="42">
        <f t="shared" si="58"/>
        <v>0</v>
      </c>
      <c r="D445" s="38">
        <f aca="true" t="shared" si="59" ref="D445:I445">SUM(D449,D476)</f>
        <v>0</v>
      </c>
      <c r="E445" s="38">
        <f t="shared" si="59"/>
        <v>0</v>
      </c>
      <c r="F445" s="38">
        <v>0</v>
      </c>
      <c r="G445" s="38">
        <f t="shared" si="59"/>
        <v>0</v>
      </c>
      <c r="H445" s="38">
        <f t="shared" si="59"/>
        <v>0</v>
      </c>
      <c r="I445" s="38">
        <f t="shared" si="59"/>
        <v>0</v>
      </c>
      <c r="J445" s="38"/>
      <c r="K445" s="38">
        <f>SUM(K449,K476)</f>
        <v>0</v>
      </c>
      <c r="L445" s="38">
        <f>SUM(L449,L476)</f>
        <v>0</v>
      </c>
      <c r="M445" s="76">
        <f>SUM(M449,M476)</f>
        <v>0</v>
      </c>
      <c r="N445" s="36"/>
      <c r="S445" s="46"/>
      <c r="T445" s="46"/>
      <c r="U445" s="46"/>
      <c r="V445" s="46"/>
      <c r="W445" s="46"/>
    </row>
    <row r="446" spans="1:17" s="46" customFormat="1" ht="14.25">
      <c r="A446" s="41" t="s">
        <v>237</v>
      </c>
      <c r="B446" s="42">
        <f t="shared" si="53"/>
        <v>6000</v>
      </c>
      <c r="C446" s="42">
        <f>SUM(E446,G446,I446,K446,M446)</f>
        <v>6000</v>
      </c>
      <c r="D446" s="43"/>
      <c r="E446" s="43"/>
      <c r="F446" s="43"/>
      <c r="G446" s="43"/>
      <c r="H446" s="43"/>
      <c r="I446" s="43"/>
      <c r="J446" s="43"/>
      <c r="K446" s="43"/>
      <c r="L446" s="43">
        <v>6000</v>
      </c>
      <c r="M446" s="77">
        <v>6000</v>
      </c>
      <c r="N446" s="36"/>
      <c r="O446" s="40"/>
      <c r="P446" s="40"/>
      <c r="Q446" s="40"/>
    </row>
    <row r="447" spans="1:17" s="46" customFormat="1" ht="14.25">
      <c r="A447" s="41" t="s">
        <v>238</v>
      </c>
      <c r="B447" s="42">
        <f t="shared" si="53"/>
        <v>5000</v>
      </c>
      <c r="C447" s="42">
        <f>SUM(E447,G447,I447,K447,M447)</f>
        <v>5000</v>
      </c>
      <c r="D447" s="43"/>
      <c r="E447" s="43"/>
      <c r="F447" s="43"/>
      <c r="G447" s="43"/>
      <c r="H447" s="43">
        <v>5000</v>
      </c>
      <c r="I447" s="43">
        <v>5000</v>
      </c>
      <c r="J447" s="43"/>
      <c r="K447" s="43"/>
      <c r="L447" s="43"/>
      <c r="M447" s="77"/>
      <c r="N447" s="36"/>
      <c r="O447" s="40"/>
      <c r="P447" s="40"/>
      <c r="Q447" s="40"/>
    </row>
    <row r="448" spans="1:23" s="40" customFormat="1" ht="14.25">
      <c r="A448" s="37" t="s">
        <v>239</v>
      </c>
      <c r="B448" s="35">
        <f t="shared" si="53"/>
        <v>306150</v>
      </c>
      <c r="C448" s="38">
        <f>SUM(C450,C451,C454)</f>
        <v>306150</v>
      </c>
      <c r="D448" s="38">
        <f aca="true" t="shared" si="60" ref="D448:M448">SUM(D450,D451,D454)</f>
        <v>2500</v>
      </c>
      <c r="E448" s="38">
        <f t="shared" si="60"/>
        <v>2500</v>
      </c>
      <c r="F448" s="38">
        <f t="shared" si="60"/>
        <v>30700</v>
      </c>
      <c r="G448" s="38">
        <f t="shared" si="60"/>
        <v>30700</v>
      </c>
      <c r="H448" s="38">
        <f t="shared" si="60"/>
        <v>7450</v>
      </c>
      <c r="I448" s="38">
        <f t="shared" si="60"/>
        <v>7450</v>
      </c>
      <c r="J448" s="38">
        <f t="shared" si="60"/>
        <v>0</v>
      </c>
      <c r="K448" s="38">
        <f t="shared" si="60"/>
        <v>0</v>
      </c>
      <c r="L448" s="38">
        <f t="shared" si="60"/>
        <v>265500</v>
      </c>
      <c r="M448" s="76">
        <f t="shared" si="60"/>
        <v>265500</v>
      </c>
      <c r="N448" s="36"/>
      <c r="O448" s="46"/>
      <c r="P448" s="46"/>
      <c r="Q448" s="46"/>
      <c r="S448" s="46"/>
      <c r="T448" s="46"/>
      <c r="U448" s="46"/>
      <c r="V448" s="46"/>
      <c r="W448" s="46"/>
    </row>
    <row r="449" spans="1:23" s="40" customFormat="1" ht="14.25" hidden="1">
      <c r="A449" s="37"/>
      <c r="B449" s="38">
        <f>SUM(B456,B484)</f>
        <v>0</v>
      </c>
      <c r="C449" s="38">
        <f>SUM(C456,C484)</f>
        <v>0</v>
      </c>
      <c r="D449" s="38">
        <f>SUM(D454,D456,D484)</f>
        <v>0</v>
      </c>
      <c r="E449" s="38">
        <f>SUM(E456,E484)</f>
        <v>0</v>
      </c>
      <c r="F449" s="38">
        <v>0</v>
      </c>
      <c r="G449" s="38">
        <f>SUM(G456,G458,G460,G462,G464)</f>
        <v>0</v>
      </c>
      <c r="H449" s="38">
        <f>SUM(H456,H458,H460,H462,H464,H466)</f>
        <v>0</v>
      </c>
      <c r="I449" s="38">
        <f>SUM(I456,I458,I460,I462,I464)</f>
        <v>0</v>
      </c>
      <c r="J449" s="38">
        <f>SUM(J456,J458,J460,J462,J464,J466)</f>
        <v>0</v>
      </c>
      <c r="K449" s="38">
        <f>SUM(K456,K458,K460,K462,K464)</f>
        <v>0</v>
      </c>
      <c r="L449" s="38">
        <f>SUM(L456,L458,L460,L462,L464)</f>
        <v>0</v>
      </c>
      <c r="M449" s="76">
        <f>SUM(M456,M458,M460,M462,M464)</f>
        <v>0</v>
      </c>
      <c r="N449" s="36"/>
      <c r="O449" s="46"/>
      <c r="P449" s="46"/>
      <c r="Q449" s="46"/>
      <c r="S449" s="46"/>
      <c r="T449" s="46"/>
      <c r="U449" s="46"/>
      <c r="V449" s="46"/>
      <c r="W449" s="46"/>
    </row>
    <row r="450" spans="1:14" s="46" customFormat="1" ht="14.25">
      <c r="A450" s="41" t="s">
        <v>240</v>
      </c>
      <c r="B450" s="42">
        <f>SUM(D450,F450,H450,J450,L450)</f>
        <v>2500</v>
      </c>
      <c r="C450" s="42">
        <f>SUM(E450,G450,I450,K450,M450)</f>
        <v>2500</v>
      </c>
      <c r="D450" s="43">
        <v>2500</v>
      </c>
      <c r="E450" s="43">
        <v>2500</v>
      </c>
      <c r="F450" s="43">
        <v>0</v>
      </c>
      <c r="G450" s="43">
        <v>0</v>
      </c>
      <c r="H450" s="43">
        <v>0</v>
      </c>
      <c r="I450" s="43">
        <v>0</v>
      </c>
      <c r="J450" s="43">
        <v>0</v>
      </c>
      <c r="K450" s="43">
        <v>0</v>
      </c>
      <c r="L450" s="43">
        <v>0</v>
      </c>
      <c r="M450" s="77">
        <v>0</v>
      </c>
      <c r="N450" s="94" t="s">
        <v>313</v>
      </c>
    </row>
    <row r="451" spans="1:23" s="40" customFormat="1" ht="14.25">
      <c r="A451" s="61" t="s">
        <v>241</v>
      </c>
      <c r="B451" s="35">
        <f aca="true" t="shared" si="61" ref="B451:C453">SUM(D451,F451,H451,J451,L451)</f>
        <v>85000</v>
      </c>
      <c r="C451" s="35">
        <f t="shared" si="61"/>
        <v>85000</v>
      </c>
      <c r="D451" s="38">
        <f>SUM(D455,D457,D485)</f>
        <v>0</v>
      </c>
      <c r="E451" s="38">
        <f>SUM(E457,E485)</f>
        <v>0</v>
      </c>
      <c r="F451" s="38">
        <f aca="true" t="shared" si="62" ref="F451:K451">SUM(F452)</f>
        <v>0</v>
      </c>
      <c r="G451" s="38">
        <f t="shared" si="62"/>
        <v>0</v>
      </c>
      <c r="H451" s="38">
        <f t="shared" si="62"/>
        <v>0</v>
      </c>
      <c r="I451" s="38">
        <f t="shared" si="62"/>
        <v>0</v>
      </c>
      <c r="J451" s="38">
        <f t="shared" si="62"/>
        <v>0</v>
      </c>
      <c r="K451" s="38">
        <f t="shared" si="62"/>
        <v>0</v>
      </c>
      <c r="L451" s="38">
        <f>SUM(L452,L453)</f>
        <v>85000</v>
      </c>
      <c r="M451" s="76">
        <f>SUM(M452,M453)</f>
        <v>85000</v>
      </c>
      <c r="N451" s="36"/>
      <c r="O451" s="46"/>
      <c r="P451" s="46"/>
      <c r="Q451" s="46"/>
      <c r="S451" s="46"/>
      <c r="T451" s="46"/>
      <c r="U451" s="46"/>
      <c r="V451" s="46"/>
      <c r="W451" s="46"/>
    </row>
    <row r="452" spans="1:23" s="40" customFormat="1" ht="14.25">
      <c r="A452" s="41" t="s">
        <v>242</v>
      </c>
      <c r="B452" s="42">
        <f t="shared" si="61"/>
        <v>80000</v>
      </c>
      <c r="C452" s="42">
        <f t="shared" si="61"/>
        <v>80000</v>
      </c>
      <c r="D452" s="38"/>
      <c r="E452" s="55"/>
      <c r="F452" s="38"/>
      <c r="G452" s="38"/>
      <c r="H452" s="43"/>
      <c r="I452" s="43"/>
      <c r="J452" s="38"/>
      <c r="K452" s="38"/>
      <c r="L452" s="43">
        <v>80000</v>
      </c>
      <c r="M452" s="77">
        <v>80000</v>
      </c>
      <c r="N452" s="36"/>
      <c r="O452" s="46"/>
      <c r="P452" s="46"/>
      <c r="Q452" s="46"/>
      <c r="S452" s="46"/>
      <c r="T452" s="46"/>
      <c r="U452" s="46"/>
      <c r="V452" s="46"/>
      <c r="W452" s="46"/>
    </row>
    <row r="453" spans="1:23" s="40" customFormat="1" ht="14.25">
      <c r="A453" s="41" t="s">
        <v>243</v>
      </c>
      <c r="B453" s="42">
        <f t="shared" si="61"/>
        <v>5000</v>
      </c>
      <c r="C453" s="42">
        <f t="shared" si="61"/>
        <v>5000</v>
      </c>
      <c r="D453" s="38"/>
      <c r="E453" s="55"/>
      <c r="F453" s="38"/>
      <c r="G453" s="38"/>
      <c r="H453" s="43"/>
      <c r="I453" s="43"/>
      <c r="J453" s="38"/>
      <c r="K453" s="38"/>
      <c r="L453" s="43">
        <v>5000</v>
      </c>
      <c r="M453" s="77">
        <v>5000</v>
      </c>
      <c r="N453" s="36"/>
      <c r="O453" s="46"/>
      <c r="P453" s="46"/>
      <c r="Q453" s="46"/>
      <c r="S453" s="46"/>
      <c r="T453" s="46"/>
      <c r="U453" s="46"/>
      <c r="V453" s="46"/>
      <c r="W453" s="46"/>
    </row>
    <row r="454" spans="1:23" s="40" customFormat="1" ht="14.25">
      <c r="A454" s="37" t="s">
        <v>44</v>
      </c>
      <c r="B454" s="35">
        <f>SUM(D454,F454,H454,J454,L454)</f>
        <v>218650</v>
      </c>
      <c r="C454" s="38">
        <f>SUM(C455,C483)</f>
        <v>218650</v>
      </c>
      <c r="D454" s="38">
        <f>SUM(D456,D458,D460,D462,D464,D466,D467,D468)</f>
        <v>0</v>
      </c>
      <c r="E454" s="38">
        <f>SUM(E456,E458,E460,E462,E464,E466,E467,E468)</f>
        <v>0</v>
      </c>
      <c r="F454" s="38">
        <f>SUM(F455,F469,F483)</f>
        <v>30700</v>
      </c>
      <c r="G454" s="38">
        <f>SUM(G455,G469,G483)</f>
        <v>30700</v>
      </c>
      <c r="H454" s="38">
        <f aca="true" t="shared" si="63" ref="H454:M454">SUM(H455,H483)</f>
        <v>7450</v>
      </c>
      <c r="I454" s="38">
        <f t="shared" si="63"/>
        <v>7450</v>
      </c>
      <c r="J454" s="38">
        <f t="shared" si="63"/>
        <v>0</v>
      </c>
      <c r="K454" s="38">
        <f t="shared" si="63"/>
        <v>0</v>
      </c>
      <c r="L454" s="38">
        <f t="shared" si="63"/>
        <v>180500</v>
      </c>
      <c r="M454" s="76">
        <f t="shared" si="63"/>
        <v>180500</v>
      </c>
      <c r="N454" s="36"/>
      <c r="O454" s="46"/>
      <c r="P454" s="46"/>
      <c r="Q454" s="46"/>
      <c r="S454" s="46"/>
      <c r="T454" s="46"/>
      <c r="U454" s="46"/>
      <c r="V454" s="46"/>
      <c r="W454" s="46"/>
    </row>
    <row r="455" spans="1:23" s="40" customFormat="1" ht="14.25">
      <c r="A455" s="37" t="s">
        <v>244</v>
      </c>
      <c r="B455" s="35">
        <f>SUM(D455,F455,H455,J455,L455)</f>
        <v>218650</v>
      </c>
      <c r="C455" s="38">
        <f>SUM(C457,C459,C461,C463,C465,C467,C468,C469)</f>
        <v>218650</v>
      </c>
      <c r="D455" s="38">
        <f>SUM(D457,D459,D461,D463,D465,D467,D468,D469)</f>
        <v>0</v>
      </c>
      <c r="E455" s="38">
        <f>SUM(E457,E459,E461,E463,E465,E467,E468,E469)</f>
        <v>0</v>
      </c>
      <c r="F455" s="38">
        <f aca="true" t="shared" si="64" ref="F455:M455">SUM(F457,F459,F461,F463,F465,F467,F468,F469)</f>
        <v>30700</v>
      </c>
      <c r="G455" s="38">
        <f t="shared" si="64"/>
        <v>30700</v>
      </c>
      <c r="H455" s="38">
        <f t="shared" si="64"/>
        <v>7450</v>
      </c>
      <c r="I455" s="38">
        <f t="shared" si="64"/>
        <v>7450</v>
      </c>
      <c r="J455" s="38">
        <f t="shared" si="64"/>
        <v>0</v>
      </c>
      <c r="K455" s="38">
        <f t="shared" si="64"/>
        <v>0</v>
      </c>
      <c r="L455" s="38">
        <f t="shared" si="64"/>
        <v>180500</v>
      </c>
      <c r="M455" s="76">
        <f t="shared" si="64"/>
        <v>180500</v>
      </c>
      <c r="N455" s="36"/>
      <c r="O455" s="46"/>
      <c r="P455" s="46"/>
      <c r="Q455" s="46"/>
      <c r="S455" s="46"/>
      <c r="T455" s="46"/>
      <c r="U455" s="46"/>
      <c r="V455" s="46"/>
      <c r="W455" s="46"/>
    </row>
    <row r="456" spans="1:17" s="46" customFormat="1" ht="14.25" hidden="1">
      <c r="A456" s="41"/>
      <c r="B456" s="38">
        <f>SUM(B458,B486)</f>
        <v>0</v>
      </c>
      <c r="C456" s="42">
        <f>SUM(E456,G456,M456,N456)</f>
        <v>0</v>
      </c>
      <c r="D456" s="43"/>
      <c r="E456" s="43"/>
      <c r="F456" s="43"/>
      <c r="G456" s="43"/>
      <c r="H456" s="43"/>
      <c r="I456" s="43"/>
      <c r="J456" s="43"/>
      <c r="K456" s="43"/>
      <c r="L456" s="43"/>
      <c r="M456" s="77"/>
      <c r="N456" s="36"/>
      <c r="O456" s="52"/>
      <c r="P456" s="52"/>
      <c r="Q456" s="52"/>
    </row>
    <row r="457" spans="1:17" s="46" customFormat="1" ht="14.25">
      <c r="A457" s="41" t="s">
        <v>245</v>
      </c>
      <c r="B457" s="42">
        <f aca="true" t="shared" si="65" ref="B457:C469">SUM(D457,F457,H457,J457,L457)</f>
        <v>6300</v>
      </c>
      <c r="C457" s="42">
        <f t="shared" si="65"/>
        <v>6300</v>
      </c>
      <c r="D457" s="43"/>
      <c r="E457" s="43"/>
      <c r="F457" s="43">
        <v>6300</v>
      </c>
      <c r="G457" s="43">
        <v>6300</v>
      </c>
      <c r="H457" s="43"/>
      <c r="I457" s="43"/>
      <c r="J457" s="43"/>
      <c r="K457" s="43"/>
      <c r="L457" s="43"/>
      <c r="M457" s="77"/>
      <c r="N457" s="94" t="s">
        <v>314</v>
      </c>
      <c r="O457" s="52"/>
      <c r="P457" s="52"/>
      <c r="Q457" s="52"/>
    </row>
    <row r="458" spans="1:14" s="46" customFormat="1" ht="14.25" hidden="1">
      <c r="A458" s="62"/>
      <c r="B458" s="42">
        <f t="shared" si="65"/>
        <v>0</v>
      </c>
      <c r="C458" s="42">
        <f>SUM(E458,G458,M458,N458)</f>
        <v>0</v>
      </c>
      <c r="D458" s="43"/>
      <c r="E458" s="43"/>
      <c r="F458" s="43"/>
      <c r="G458" s="43"/>
      <c r="H458" s="43"/>
      <c r="I458" s="43"/>
      <c r="J458" s="43"/>
      <c r="K458" s="43"/>
      <c r="L458" s="43"/>
      <c r="M458" s="77"/>
      <c r="N458" s="36"/>
    </row>
    <row r="459" spans="1:14" s="46" customFormat="1" ht="14.25">
      <c r="A459" s="41" t="s">
        <v>246</v>
      </c>
      <c r="B459" s="42">
        <f t="shared" si="65"/>
        <v>57950</v>
      </c>
      <c r="C459" s="42">
        <f t="shared" si="65"/>
        <v>57950</v>
      </c>
      <c r="D459" s="43"/>
      <c r="E459" s="43"/>
      <c r="F459" s="43">
        <v>20000</v>
      </c>
      <c r="G459" s="43">
        <v>20000</v>
      </c>
      <c r="H459" s="43">
        <v>7450</v>
      </c>
      <c r="I459" s="43">
        <v>7450</v>
      </c>
      <c r="J459" s="43"/>
      <c r="K459" s="43"/>
      <c r="L459" s="43">
        <v>30500</v>
      </c>
      <c r="M459" s="77">
        <v>30500</v>
      </c>
      <c r="N459" s="94" t="s">
        <v>315</v>
      </c>
    </row>
    <row r="460" spans="1:14" s="46" customFormat="1" ht="14.25" hidden="1">
      <c r="A460" s="41"/>
      <c r="B460" s="42">
        <f t="shared" si="65"/>
        <v>0</v>
      </c>
      <c r="C460" s="42">
        <f>SUM(E460,G460,M460,N460)</f>
        <v>0</v>
      </c>
      <c r="D460" s="43"/>
      <c r="E460" s="43"/>
      <c r="F460" s="43"/>
      <c r="G460" s="43"/>
      <c r="H460" s="43"/>
      <c r="I460" s="43"/>
      <c r="J460" s="43"/>
      <c r="K460" s="43"/>
      <c r="L460" s="43"/>
      <c r="M460" s="77"/>
      <c r="N460" s="36"/>
    </row>
    <row r="461" spans="1:14" s="46" customFormat="1" ht="14.25" hidden="1">
      <c r="A461" s="41" t="s">
        <v>247</v>
      </c>
      <c r="B461" s="42">
        <f t="shared" si="65"/>
        <v>0</v>
      </c>
      <c r="C461" s="42">
        <f t="shared" si="65"/>
        <v>0</v>
      </c>
      <c r="D461" s="43"/>
      <c r="E461" s="43"/>
      <c r="F461" s="43"/>
      <c r="G461" s="43">
        <v>0</v>
      </c>
      <c r="H461" s="43"/>
      <c r="I461" s="43"/>
      <c r="J461" s="43"/>
      <c r="K461" s="43"/>
      <c r="L461" s="43">
        <v>0</v>
      </c>
      <c r="M461" s="77">
        <v>0</v>
      </c>
      <c r="N461" s="36"/>
    </row>
    <row r="462" spans="1:14" s="46" customFormat="1" ht="14.25" hidden="1">
      <c r="A462" s="41"/>
      <c r="B462" s="42">
        <f t="shared" si="65"/>
        <v>0</v>
      </c>
      <c r="C462" s="42">
        <f>SUM(E462,G462,M462,N462)</f>
        <v>0</v>
      </c>
      <c r="D462" s="43"/>
      <c r="E462" s="43"/>
      <c r="F462" s="43"/>
      <c r="G462" s="43"/>
      <c r="H462" s="43"/>
      <c r="I462" s="43"/>
      <c r="J462" s="43"/>
      <c r="K462" s="43"/>
      <c r="L462" s="43"/>
      <c r="M462" s="77"/>
      <c r="N462" s="36"/>
    </row>
    <row r="463" spans="1:14" s="46" customFormat="1" ht="14.25">
      <c r="A463" s="41" t="s">
        <v>248</v>
      </c>
      <c r="B463" s="42">
        <f t="shared" si="65"/>
        <v>4400</v>
      </c>
      <c r="C463" s="42">
        <f t="shared" si="65"/>
        <v>4400</v>
      </c>
      <c r="D463" s="43"/>
      <c r="E463" s="43"/>
      <c r="F463" s="43">
        <v>4400</v>
      </c>
      <c r="G463" s="43">
        <v>4400</v>
      </c>
      <c r="H463" s="43"/>
      <c r="I463" s="43"/>
      <c r="J463" s="43"/>
      <c r="K463" s="43"/>
      <c r="L463" s="43"/>
      <c r="M463" s="77"/>
      <c r="N463" s="36"/>
    </row>
    <row r="464" spans="1:23" s="52" customFormat="1" ht="14.25" hidden="1">
      <c r="A464" s="37"/>
      <c r="B464" s="42">
        <f t="shared" si="65"/>
        <v>0</v>
      </c>
      <c r="C464" s="42">
        <f>SUM(E464,G464,M464,N464)</f>
        <v>0</v>
      </c>
      <c r="D464" s="38">
        <f aca="true" t="shared" si="66" ref="D464:M464">D466+D470+D472+D474</f>
        <v>0</v>
      </c>
      <c r="E464" s="38">
        <f t="shared" si="66"/>
        <v>0</v>
      </c>
      <c r="F464" s="38">
        <f t="shared" si="66"/>
        <v>0</v>
      </c>
      <c r="G464" s="38">
        <f t="shared" si="66"/>
        <v>0</v>
      </c>
      <c r="H464" s="38">
        <f t="shared" si="66"/>
        <v>0</v>
      </c>
      <c r="I464" s="38">
        <f>I466+I470+I472+I474</f>
        <v>0</v>
      </c>
      <c r="J464" s="38"/>
      <c r="K464" s="38"/>
      <c r="L464" s="38">
        <f t="shared" si="66"/>
        <v>0</v>
      </c>
      <c r="M464" s="76">
        <f t="shared" si="66"/>
        <v>0</v>
      </c>
      <c r="N464" s="36"/>
      <c r="O464" s="46"/>
      <c r="P464" s="46"/>
      <c r="Q464" s="46"/>
      <c r="S464" s="46"/>
      <c r="T464" s="46"/>
      <c r="U464" s="46"/>
      <c r="V464" s="46"/>
      <c r="W464" s="46"/>
    </row>
    <row r="465" spans="1:23" s="52" customFormat="1" ht="14.25">
      <c r="A465" s="41" t="s">
        <v>249</v>
      </c>
      <c r="B465" s="42">
        <f t="shared" si="65"/>
        <v>150000</v>
      </c>
      <c r="C465" s="42">
        <f t="shared" si="65"/>
        <v>150000</v>
      </c>
      <c r="D465" s="43"/>
      <c r="E465" s="43"/>
      <c r="F465" s="43"/>
      <c r="G465" s="43"/>
      <c r="H465" s="43"/>
      <c r="I465" s="43"/>
      <c r="J465" s="43"/>
      <c r="K465" s="43"/>
      <c r="L465" s="43">
        <v>150000</v>
      </c>
      <c r="M465" s="77">
        <v>150000</v>
      </c>
      <c r="N465" s="36"/>
      <c r="O465" s="46"/>
      <c r="P465" s="46"/>
      <c r="Q465" s="46"/>
      <c r="S465" s="46"/>
      <c r="T465" s="46"/>
      <c r="U465" s="46"/>
      <c r="V465" s="46"/>
      <c r="W465" s="46"/>
    </row>
    <row r="466" spans="1:14" s="46" customFormat="1" ht="14.25" hidden="1">
      <c r="A466" s="41" t="s">
        <v>249</v>
      </c>
      <c r="B466" s="42">
        <f t="shared" si="65"/>
        <v>0</v>
      </c>
      <c r="C466" s="42">
        <f>SUM(E466,G466,M466,N466)</f>
        <v>0</v>
      </c>
      <c r="D466" s="43"/>
      <c r="E466" s="43"/>
      <c r="F466" s="43"/>
      <c r="G466" s="43"/>
      <c r="H466" s="43"/>
      <c r="I466" s="43"/>
      <c r="J466" s="43"/>
      <c r="K466" s="43"/>
      <c r="L466" s="43"/>
      <c r="M466" s="77"/>
      <c r="N466" s="36"/>
    </row>
    <row r="467" spans="1:14" s="46" customFormat="1" ht="14.25" hidden="1">
      <c r="A467" s="41" t="s">
        <v>250</v>
      </c>
      <c r="B467" s="42">
        <f t="shared" si="65"/>
        <v>0</v>
      </c>
      <c r="C467" s="42">
        <f t="shared" si="65"/>
        <v>0</v>
      </c>
      <c r="D467" s="43"/>
      <c r="E467" s="43"/>
      <c r="F467" s="43">
        <v>0</v>
      </c>
      <c r="G467" s="43">
        <v>0</v>
      </c>
      <c r="H467" s="43"/>
      <c r="I467" s="43"/>
      <c r="J467" s="43"/>
      <c r="K467" s="43"/>
      <c r="L467" s="43"/>
      <c r="M467" s="77"/>
      <c r="N467" s="36"/>
    </row>
    <row r="468" spans="1:17" s="46" customFormat="1" ht="14.25" hidden="1">
      <c r="A468" s="41" t="s">
        <v>251</v>
      </c>
      <c r="B468" s="42">
        <f t="shared" si="65"/>
        <v>0</v>
      </c>
      <c r="C468" s="42">
        <f t="shared" si="65"/>
        <v>0</v>
      </c>
      <c r="D468" s="43"/>
      <c r="E468" s="43"/>
      <c r="F468" s="43">
        <v>0</v>
      </c>
      <c r="G468" s="43">
        <v>0</v>
      </c>
      <c r="H468" s="43"/>
      <c r="I468" s="43"/>
      <c r="J468" s="43"/>
      <c r="K468" s="43"/>
      <c r="L468" s="43"/>
      <c r="M468" s="77"/>
      <c r="N468" s="36"/>
      <c r="O468" s="40"/>
      <c r="P468" s="40"/>
      <c r="Q468" s="40"/>
    </row>
    <row r="469" spans="1:17" s="46" customFormat="1" ht="14.25" hidden="1">
      <c r="A469" s="37" t="s">
        <v>252</v>
      </c>
      <c r="B469" s="35">
        <f t="shared" si="65"/>
        <v>0</v>
      </c>
      <c r="C469" s="35">
        <f t="shared" si="65"/>
        <v>0</v>
      </c>
      <c r="D469" s="38">
        <f>SUM(D477,D478,D479,D480,D481,D482)</f>
        <v>0</v>
      </c>
      <c r="E469" s="38">
        <f>SUM(E477,E478,E479,E480,E481,E482)</f>
        <v>0</v>
      </c>
      <c r="F469" s="38">
        <f>SUM(F477,F478,F479,F480,F481,F482)</f>
        <v>0</v>
      </c>
      <c r="G469" s="38">
        <f>SUM(G477,G478,G479,G480,G481,G482)</f>
        <v>0</v>
      </c>
      <c r="H469" s="38">
        <f>SUM(H477+H478+H479+H480+H481+H482)</f>
        <v>0</v>
      </c>
      <c r="I469" s="38">
        <f>SUM(I477+I478+I479+I480+I481+I482)</f>
        <v>0</v>
      </c>
      <c r="J469" s="38">
        <f>SUM(J477,J478,J479,J480,J481,J482)</f>
        <v>0</v>
      </c>
      <c r="K469" s="38">
        <f>SUM(K477,K478,K479,K480,K481,K482)</f>
        <v>0</v>
      </c>
      <c r="L469" s="38">
        <f>SUM(L477,L478,L479,L480,L481,L482)</f>
        <v>0</v>
      </c>
      <c r="M469" s="76">
        <f>SUM(M477,M478,M479,M480,M481,M482)</f>
        <v>0</v>
      </c>
      <c r="N469" s="36"/>
      <c r="O469" s="40"/>
      <c r="P469" s="40"/>
      <c r="Q469" s="40"/>
    </row>
    <row r="470" spans="1:17" s="46" customFormat="1" ht="14.25" hidden="1">
      <c r="A470" s="41"/>
      <c r="B470" s="43">
        <v>0</v>
      </c>
      <c r="C470" s="42">
        <f aca="true" t="shared" si="67" ref="C470:C476">SUM(E470,G470,M470,N470)</f>
        <v>0</v>
      </c>
      <c r="D470" s="43"/>
      <c r="E470" s="43"/>
      <c r="F470" s="43"/>
      <c r="G470" s="43"/>
      <c r="H470" s="43"/>
      <c r="I470" s="43"/>
      <c r="J470" s="43"/>
      <c r="K470" s="43"/>
      <c r="L470" s="43"/>
      <c r="M470" s="77"/>
      <c r="N470" s="36"/>
      <c r="O470" s="40"/>
      <c r="P470" s="40"/>
      <c r="Q470" s="40"/>
    </row>
    <row r="471" spans="1:17" s="46" customFormat="1" ht="14.25" hidden="1">
      <c r="A471" s="41"/>
      <c r="B471" s="43">
        <v>0</v>
      </c>
      <c r="C471" s="42">
        <f t="shared" si="67"/>
        <v>0</v>
      </c>
      <c r="D471" s="43"/>
      <c r="E471" s="43"/>
      <c r="F471" s="43"/>
      <c r="G471" s="43"/>
      <c r="H471" s="43"/>
      <c r="I471" s="43">
        <v>0</v>
      </c>
      <c r="J471" s="43"/>
      <c r="K471" s="43">
        <v>0</v>
      </c>
      <c r="L471" s="43"/>
      <c r="M471" s="77"/>
      <c r="N471" s="36"/>
      <c r="O471" s="40"/>
      <c r="P471" s="40"/>
      <c r="Q471" s="40"/>
    </row>
    <row r="472" spans="1:17" s="46" customFormat="1" ht="14.25" hidden="1">
      <c r="A472" s="41"/>
      <c r="B472" s="43">
        <v>0</v>
      </c>
      <c r="C472" s="42">
        <f t="shared" si="67"/>
        <v>0</v>
      </c>
      <c r="D472" s="43"/>
      <c r="E472" s="43"/>
      <c r="F472" s="43"/>
      <c r="G472" s="43"/>
      <c r="H472" s="43"/>
      <c r="I472" s="43"/>
      <c r="J472" s="43"/>
      <c r="K472" s="43"/>
      <c r="L472" s="43"/>
      <c r="M472" s="77"/>
      <c r="N472" s="36"/>
      <c r="O472" s="40"/>
      <c r="P472" s="40"/>
      <c r="Q472" s="40"/>
    </row>
    <row r="473" spans="1:17" s="46" customFormat="1" ht="14.25" hidden="1">
      <c r="A473" s="41"/>
      <c r="B473" s="43">
        <v>0</v>
      </c>
      <c r="C473" s="42">
        <f t="shared" si="67"/>
        <v>0</v>
      </c>
      <c r="D473" s="43"/>
      <c r="E473" s="43"/>
      <c r="F473" s="43"/>
      <c r="G473" s="43"/>
      <c r="H473" s="43"/>
      <c r="I473" s="43">
        <v>0</v>
      </c>
      <c r="J473" s="43"/>
      <c r="K473" s="43">
        <v>0</v>
      </c>
      <c r="L473" s="43"/>
      <c r="M473" s="77"/>
      <c r="N473" s="36"/>
      <c r="O473" s="40"/>
      <c r="P473" s="40"/>
      <c r="Q473" s="40"/>
    </row>
    <row r="474" spans="1:17" s="46" customFormat="1" ht="14.25" hidden="1">
      <c r="A474" s="41"/>
      <c r="B474" s="43">
        <v>0</v>
      </c>
      <c r="C474" s="42">
        <f t="shared" si="67"/>
        <v>0</v>
      </c>
      <c r="D474" s="43"/>
      <c r="E474" s="43"/>
      <c r="F474" s="43"/>
      <c r="G474" s="43"/>
      <c r="H474" s="43"/>
      <c r="I474" s="43"/>
      <c r="J474" s="43"/>
      <c r="K474" s="43"/>
      <c r="L474" s="43"/>
      <c r="M474" s="77"/>
      <c r="N474" s="36"/>
      <c r="O474" s="40"/>
      <c r="P474" s="40"/>
      <c r="Q474" s="40"/>
    </row>
    <row r="475" spans="1:17" s="46" customFormat="1" ht="14.25" hidden="1">
      <c r="A475" s="41"/>
      <c r="B475" s="43">
        <v>0</v>
      </c>
      <c r="C475" s="42">
        <f t="shared" si="67"/>
        <v>0</v>
      </c>
      <c r="D475" s="43"/>
      <c r="E475" s="43"/>
      <c r="F475" s="43"/>
      <c r="G475" s="43"/>
      <c r="H475" s="43"/>
      <c r="I475" s="43">
        <v>0</v>
      </c>
      <c r="J475" s="43"/>
      <c r="K475" s="43">
        <v>0</v>
      </c>
      <c r="L475" s="43"/>
      <c r="M475" s="77"/>
      <c r="N475" s="36"/>
      <c r="O475" s="40"/>
      <c r="P475" s="40"/>
      <c r="Q475" s="40"/>
    </row>
    <row r="476" spans="1:23" s="40" customFormat="1" ht="14.25" hidden="1">
      <c r="A476" s="37"/>
      <c r="B476" s="43">
        <v>0</v>
      </c>
      <c r="C476" s="42">
        <f t="shared" si="67"/>
        <v>0</v>
      </c>
      <c r="D476" s="38">
        <f aca="true" t="shared" si="68" ref="D476:M476">SUM(D484)</f>
        <v>0</v>
      </c>
      <c r="E476" s="38">
        <f t="shared" si="68"/>
        <v>0</v>
      </c>
      <c r="F476" s="38">
        <f t="shared" si="68"/>
        <v>0</v>
      </c>
      <c r="G476" s="38">
        <f t="shared" si="68"/>
        <v>0</v>
      </c>
      <c r="H476" s="38">
        <f t="shared" si="68"/>
        <v>0</v>
      </c>
      <c r="I476" s="38">
        <f>SUM(I484)</f>
        <v>0</v>
      </c>
      <c r="J476" s="38">
        <f>SUM(J484)</f>
        <v>0</v>
      </c>
      <c r="K476" s="38">
        <f>SUM(K484)</f>
        <v>0</v>
      </c>
      <c r="L476" s="38">
        <f t="shared" si="68"/>
        <v>0</v>
      </c>
      <c r="M476" s="76">
        <f t="shared" si="68"/>
        <v>0</v>
      </c>
      <c r="N476" s="36"/>
      <c r="O476" s="46"/>
      <c r="P476" s="46"/>
      <c r="Q476" s="46"/>
      <c r="S476" s="46"/>
      <c r="T476" s="46"/>
      <c r="U476" s="46"/>
      <c r="V476" s="46"/>
      <c r="W476" s="46"/>
    </row>
    <row r="477" spans="1:23" s="40" customFormat="1" ht="14.25" hidden="1">
      <c r="A477" s="41" t="s">
        <v>253</v>
      </c>
      <c r="B477" s="42">
        <f>SUM(D477,F477,H477,J477,L477)</f>
        <v>0</v>
      </c>
      <c r="C477" s="42">
        <f>SUM(E477,G477,I477,K477,M477)</f>
        <v>0</v>
      </c>
      <c r="D477" s="38"/>
      <c r="E477" s="38"/>
      <c r="F477" s="38"/>
      <c r="G477" s="38"/>
      <c r="H477" s="43">
        <v>0</v>
      </c>
      <c r="I477" s="43">
        <v>0</v>
      </c>
      <c r="J477" s="43"/>
      <c r="K477" s="38"/>
      <c r="L477" s="38"/>
      <c r="M477" s="76"/>
      <c r="N477" s="36"/>
      <c r="O477" s="46"/>
      <c r="P477" s="46"/>
      <c r="Q477" s="46"/>
      <c r="S477" s="46"/>
      <c r="T477" s="46"/>
      <c r="U477" s="46"/>
      <c r="V477" s="46"/>
      <c r="W477" s="46"/>
    </row>
    <row r="478" spans="1:23" s="40" customFormat="1" ht="14.25" hidden="1">
      <c r="A478" s="41" t="s">
        <v>254</v>
      </c>
      <c r="B478" s="42">
        <f aca="true" t="shared" si="69" ref="B478:C485">SUM(D478,F478,H478,J478,L478)</f>
        <v>0</v>
      </c>
      <c r="C478" s="42">
        <f t="shared" si="69"/>
        <v>0</v>
      </c>
      <c r="D478" s="38"/>
      <c r="E478" s="38"/>
      <c r="F478" s="38"/>
      <c r="G478" s="43"/>
      <c r="H478" s="43">
        <v>0</v>
      </c>
      <c r="I478" s="43">
        <v>0</v>
      </c>
      <c r="J478" s="43"/>
      <c r="K478" s="38"/>
      <c r="L478" s="38"/>
      <c r="M478" s="76"/>
      <c r="N478" s="36"/>
      <c r="S478" s="46"/>
      <c r="T478" s="46"/>
      <c r="U478" s="46"/>
      <c r="V478" s="46"/>
      <c r="W478" s="46"/>
    </row>
    <row r="479" spans="1:23" s="40" customFormat="1" ht="14.25" hidden="1">
      <c r="A479" s="41" t="s">
        <v>255</v>
      </c>
      <c r="B479" s="42">
        <f t="shared" si="69"/>
        <v>0</v>
      </c>
      <c r="C479" s="42">
        <f t="shared" si="69"/>
        <v>0</v>
      </c>
      <c r="D479" s="38"/>
      <c r="E479" s="38"/>
      <c r="F479" s="38"/>
      <c r="G479" s="43"/>
      <c r="H479" s="43">
        <v>0</v>
      </c>
      <c r="I479" s="43">
        <v>0</v>
      </c>
      <c r="J479" s="43"/>
      <c r="K479" s="43"/>
      <c r="L479" s="38"/>
      <c r="M479" s="76"/>
      <c r="N479" s="36"/>
      <c r="S479" s="46"/>
      <c r="T479" s="46"/>
      <c r="U479" s="46"/>
      <c r="V479" s="46"/>
      <c r="W479" s="46"/>
    </row>
    <row r="480" spans="1:23" s="40" customFormat="1" ht="14.25" hidden="1">
      <c r="A480" s="41" t="s">
        <v>256</v>
      </c>
      <c r="B480" s="42">
        <f t="shared" si="69"/>
        <v>0</v>
      </c>
      <c r="C480" s="42">
        <f t="shared" si="69"/>
        <v>0</v>
      </c>
      <c r="D480" s="38"/>
      <c r="E480" s="38"/>
      <c r="F480" s="38"/>
      <c r="G480" s="38"/>
      <c r="H480" s="43">
        <v>0</v>
      </c>
      <c r="I480" s="43">
        <v>0</v>
      </c>
      <c r="J480" s="43"/>
      <c r="K480" s="38"/>
      <c r="L480" s="38"/>
      <c r="M480" s="76"/>
      <c r="N480" s="36"/>
      <c r="S480" s="46"/>
      <c r="T480" s="46"/>
      <c r="U480" s="46"/>
      <c r="V480" s="46"/>
      <c r="W480" s="46"/>
    </row>
    <row r="481" spans="1:23" s="40" customFormat="1" ht="14.25" hidden="1">
      <c r="A481" s="41" t="s">
        <v>257</v>
      </c>
      <c r="B481" s="42">
        <f t="shared" si="69"/>
        <v>0</v>
      </c>
      <c r="C481" s="42">
        <f t="shared" si="69"/>
        <v>0</v>
      </c>
      <c r="D481" s="38"/>
      <c r="E481" s="38"/>
      <c r="F481" s="38"/>
      <c r="G481" s="38"/>
      <c r="H481" s="43">
        <v>0</v>
      </c>
      <c r="I481" s="43">
        <v>0</v>
      </c>
      <c r="J481" s="43"/>
      <c r="K481" s="38"/>
      <c r="L481" s="38"/>
      <c r="M481" s="76"/>
      <c r="N481" s="36"/>
      <c r="S481" s="46"/>
      <c r="T481" s="46"/>
      <c r="U481" s="46"/>
      <c r="V481" s="46"/>
      <c r="W481" s="46"/>
    </row>
    <row r="482" spans="1:23" s="40" customFormat="1" ht="14.25" hidden="1">
      <c r="A482" s="41" t="s">
        <v>258</v>
      </c>
      <c r="B482" s="42">
        <f t="shared" si="69"/>
        <v>0</v>
      </c>
      <c r="C482" s="42">
        <f t="shared" si="69"/>
        <v>0</v>
      </c>
      <c r="D482" s="38"/>
      <c r="E482" s="38"/>
      <c r="F482" s="38"/>
      <c r="G482" s="38"/>
      <c r="H482" s="43">
        <v>0</v>
      </c>
      <c r="I482" s="43">
        <v>0</v>
      </c>
      <c r="J482" s="43"/>
      <c r="K482" s="38"/>
      <c r="L482" s="38"/>
      <c r="M482" s="76"/>
      <c r="N482" s="36"/>
      <c r="S482" s="46"/>
      <c r="T482" s="46"/>
      <c r="U482" s="46"/>
      <c r="V482" s="46"/>
      <c r="W482" s="46"/>
    </row>
    <row r="483" spans="1:23" s="40" customFormat="1" ht="14.25" hidden="1">
      <c r="A483" s="37" t="s">
        <v>259</v>
      </c>
      <c r="B483" s="35">
        <f t="shared" si="69"/>
        <v>0</v>
      </c>
      <c r="C483" s="35">
        <f t="shared" si="69"/>
        <v>0</v>
      </c>
      <c r="D483" s="38">
        <f aca="true" t="shared" si="70" ref="D483:M483">SUM(D485)</f>
        <v>0</v>
      </c>
      <c r="E483" s="38">
        <f t="shared" si="70"/>
        <v>0</v>
      </c>
      <c r="F483" s="38">
        <f t="shared" si="70"/>
        <v>0</v>
      </c>
      <c r="G483" s="38">
        <f t="shared" si="70"/>
        <v>0</v>
      </c>
      <c r="H483" s="38">
        <f t="shared" si="70"/>
        <v>0</v>
      </c>
      <c r="I483" s="38">
        <f>SUM(I485)</f>
        <v>0</v>
      </c>
      <c r="J483" s="38">
        <f>SUM(J485)</f>
        <v>0</v>
      </c>
      <c r="K483" s="38">
        <f>SUM(K485)</f>
        <v>0</v>
      </c>
      <c r="L483" s="38">
        <f t="shared" si="70"/>
        <v>0</v>
      </c>
      <c r="M483" s="76">
        <f t="shared" si="70"/>
        <v>0</v>
      </c>
      <c r="N483" s="36"/>
      <c r="S483" s="46"/>
      <c r="T483" s="46"/>
      <c r="U483" s="46"/>
      <c r="V483" s="46"/>
      <c r="W483" s="46"/>
    </row>
    <row r="484" spans="1:17" s="46" customFormat="1" ht="14.25" hidden="1">
      <c r="A484" s="41"/>
      <c r="B484" s="43">
        <f>SUM(B486,B518)</f>
        <v>0</v>
      </c>
      <c r="C484" s="42">
        <f>SUM(E484,G484,M484,N484)</f>
        <v>0</v>
      </c>
      <c r="D484" s="43"/>
      <c r="E484" s="43"/>
      <c r="F484" s="43"/>
      <c r="G484" s="43"/>
      <c r="H484" s="43"/>
      <c r="I484" s="43"/>
      <c r="J484" s="43"/>
      <c r="K484" s="43"/>
      <c r="L484" s="43"/>
      <c r="M484" s="77"/>
      <c r="N484" s="36"/>
      <c r="O484" s="40"/>
      <c r="P484" s="40"/>
      <c r="Q484" s="40"/>
    </row>
    <row r="485" spans="1:17" s="46" customFormat="1" ht="14.25" hidden="1">
      <c r="A485" s="41" t="s">
        <v>260</v>
      </c>
      <c r="B485" s="42">
        <f t="shared" si="69"/>
        <v>0</v>
      </c>
      <c r="C485" s="42">
        <f t="shared" si="69"/>
        <v>0</v>
      </c>
      <c r="D485" s="43"/>
      <c r="E485" s="43"/>
      <c r="F485" s="43"/>
      <c r="G485" s="43"/>
      <c r="H485" s="43">
        <v>0</v>
      </c>
      <c r="I485" s="43">
        <v>0</v>
      </c>
      <c r="J485" s="43"/>
      <c r="K485" s="43"/>
      <c r="L485" s="43"/>
      <c r="M485" s="77"/>
      <c r="N485" s="36"/>
      <c r="O485" s="40"/>
      <c r="P485" s="40"/>
      <c r="Q485" s="40"/>
    </row>
    <row r="486" spans="1:23" s="40" customFormat="1" ht="14.25" hidden="1">
      <c r="A486" s="37"/>
      <c r="B486" s="43">
        <f>SUM(B488,B520)</f>
        <v>0</v>
      </c>
      <c r="C486" s="42">
        <f>SUM(E486,G486,M486,N486)</f>
        <v>0</v>
      </c>
      <c r="D486" s="38">
        <f aca="true" t="shared" si="71" ref="D486:M486">SUM(D488)</f>
        <v>0</v>
      </c>
      <c r="E486" s="38">
        <f t="shared" si="71"/>
        <v>0</v>
      </c>
      <c r="F486" s="38"/>
      <c r="G486" s="38"/>
      <c r="H486" s="38">
        <f t="shared" si="71"/>
        <v>0</v>
      </c>
      <c r="I486" s="38">
        <f>SUM(I488)</f>
        <v>0</v>
      </c>
      <c r="J486" s="38">
        <f>SUM(J488)</f>
        <v>0</v>
      </c>
      <c r="K486" s="38">
        <f>SUM(K488)</f>
        <v>0</v>
      </c>
      <c r="L486" s="38">
        <f t="shared" si="71"/>
        <v>0</v>
      </c>
      <c r="M486" s="76">
        <f t="shared" si="71"/>
        <v>0</v>
      </c>
      <c r="N486" s="36"/>
      <c r="S486" s="46"/>
      <c r="T486" s="46"/>
      <c r="U486" s="46"/>
      <c r="V486" s="46"/>
      <c r="W486" s="46"/>
    </row>
    <row r="487" spans="1:23" s="40" customFormat="1" ht="14.25">
      <c r="A487" s="37" t="s">
        <v>261</v>
      </c>
      <c r="B487" s="35">
        <f>SUM(D489,F489,H489,J489,L489)</f>
        <v>114470</v>
      </c>
      <c r="C487" s="35">
        <f>SUM(E489,G489,I489,K489,M489)</f>
        <v>114470</v>
      </c>
      <c r="D487" s="38">
        <f aca="true" t="shared" si="72" ref="D487:M488">SUM(D492,D495)</f>
        <v>0</v>
      </c>
      <c r="E487" s="38">
        <f t="shared" si="72"/>
        <v>0</v>
      </c>
      <c r="F487" s="38">
        <f t="shared" si="72"/>
        <v>31984</v>
      </c>
      <c r="G487" s="38">
        <f t="shared" si="72"/>
        <v>31984</v>
      </c>
      <c r="H487" s="35">
        <f>SUM(H489,H493,H524)</f>
        <v>46486</v>
      </c>
      <c r="I487" s="35">
        <f>SUM(I489,I493,I524)</f>
        <v>46486</v>
      </c>
      <c r="J487" s="38">
        <f t="shared" si="72"/>
        <v>0</v>
      </c>
      <c r="K487" s="38">
        <f t="shared" si="72"/>
        <v>0</v>
      </c>
      <c r="L487" s="38">
        <f t="shared" si="72"/>
        <v>36000</v>
      </c>
      <c r="M487" s="76">
        <f t="shared" si="72"/>
        <v>36000</v>
      </c>
      <c r="N487" s="36"/>
      <c r="S487" s="46"/>
      <c r="T487" s="46"/>
      <c r="U487" s="46"/>
      <c r="V487" s="46"/>
      <c r="W487" s="46"/>
    </row>
    <row r="488" spans="1:23" s="40" customFormat="1" ht="14.25" hidden="1">
      <c r="A488" s="37"/>
      <c r="B488" s="35">
        <f>SUM(D490,F490,H490,J490,L490)</f>
        <v>0</v>
      </c>
      <c r="C488" s="38">
        <v>0</v>
      </c>
      <c r="D488" s="38">
        <v>0</v>
      </c>
      <c r="E488" s="38">
        <v>0</v>
      </c>
      <c r="F488" s="38"/>
      <c r="G488" s="38"/>
      <c r="H488" s="38">
        <v>0</v>
      </c>
      <c r="I488" s="38">
        <v>0</v>
      </c>
      <c r="J488" s="38">
        <f t="shared" si="72"/>
        <v>0</v>
      </c>
      <c r="K488" s="38">
        <f t="shared" si="72"/>
        <v>0</v>
      </c>
      <c r="L488" s="38">
        <f t="shared" si="72"/>
        <v>0</v>
      </c>
      <c r="M488" s="76">
        <f t="shared" si="72"/>
        <v>0</v>
      </c>
      <c r="N488" s="36"/>
      <c r="S488" s="46"/>
      <c r="T488" s="46"/>
      <c r="U488" s="46"/>
      <c r="V488" s="46"/>
      <c r="W488" s="46"/>
    </row>
    <row r="489" spans="1:23" s="40" customFormat="1" ht="14.25">
      <c r="A489" s="37" t="s">
        <v>35</v>
      </c>
      <c r="B489" s="35">
        <f>SUM(D489,F489,H489,J489,L489)</f>
        <v>114470</v>
      </c>
      <c r="C489" s="35">
        <f aca="true" t="shared" si="73" ref="C489:M489">SUM(C491,C495,C526)</f>
        <v>114470</v>
      </c>
      <c r="D489" s="35">
        <f t="shared" si="73"/>
        <v>0</v>
      </c>
      <c r="E489" s="35">
        <f t="shared" si="73"/>
        <v>0</v>
      </c>
      <c r="F489" s="35">
        <f t="shared" si="73"/>
        <v>31984</v>
      </c>
      <c r="G489" s="35">
        <f t="shared" si="73"/>
        <v>31984</v>
      </c>
      <c r="H489" s="35">
        <f t="shared" si="73"/>
        <v>46486</v>
      </c>
      <c r="I489" s="35">
        <f t="shared" si="73"/>
        <v>46486</v>
      </c>
      <c r="J489" s="35">
        <f t="shared" si="73"/>
        <v>0</v>
      </c>
      <c r="K489" s="35">
        <f t="shared" si="73"/>
        <v>0</v>
      </c>
      <c r="L489" s="35">
        <f t="shared" si="73"/>
        <v>36000</v>
      </c>
      <c r="M489" s="75">
        <f t="shared" si="73"/>
        <v>36000</v>
      </c>
      <c r="N489" s="36"/>
      <c r="S489" s="46"/>
      <c r="T489" s="46"/>
      <c r="U489" s="46"/>
      <c r="V489" s="46"/>
      <c r="W489" s="46"/>
    </row>
    <row r="490" spans="1:23" s="40" customFormat="1" ht="14.25" hidden="1">
      <c r="A490" s="41"/>
      <c r="B490" s="35">
        <f>SUM(D496,F496,H496,J496,L496)</f>
        <v>0</v>
      </c>
      <c r="C490" s="38">
        <f>SUM(C498,C500,C502,C504,C506,C508,C510,C512,C514)</f>
        <v>0</v>
      </c>
      <c r="D490" s="38">
        <f>SUM(D498,D500,D502,D504,D506,D508,D510,D512,D514)</f>
        <v>0</v>
      </c>
      <c r="E490" s="38">
        <f>SUM(E496,E498,E500,E502,E504,E506,E508,E510,E512)</f>
        <v>0</v>
      </c>
      <c r="F490" s="38">
        <f>SUM(F496,F498,F500,F502,F504,F506,F508,F510,F512)</f>
        <v>0</v>
      </c>
      <c r="G490" s="38">
        <f>SUM(G496,G498,G500,G502,G504,G506,G508,G510,G512)</f>
        <v>0</v>
      </c>
      <c r="H490" s="38">
        <f>SUM(H496,H498,H500,H502,H504,H506,H508,H510,H512)</f>
        <v>0</v>
      </c>
      <c r="I490" s="38">
        <f>SUM(I496,I498,I500,I502,I504,I506,I508,I510,I512,I514,I516,I518,I520,I522,I524,I529)</f>
        <v>0</v>
      </c>
      <c r="J490" s="38">
        <f>SUM(J496,J498,J500,J502,J504,J506,J508,J510,J512)</f>
        <v>0</v>
      </c>
      <c r="K490" s="38">
        <f>SUM(K496,K498,K500,K502,K504,K506,K508,K510,K512,K514,K516,K518,K520,K522,K524,K529)</f>
        <v>0</v>
      </c>
      <c r="L490" s="38">
        <f>SUM(L498,L500,L502,L504,L506,L508,L510,L512,L514)</f>
        <v>0</v>
      </c>
      <c r="M490" s="83">
        <f>SUM(M496,M498,M500,M502,M504,M506,M508,M510,M512,M514,M516,M518,M520,M522,M524,M529)</f>
        <v>50000</v>
      </c>
      <c r="N490" s="36"/>
      <c r="S490" s="46"/>
      <c r="T490" s="46"/>
      <c r="U490" s="46"/>
      <c r="V490" s="46"/>
      <c r="W490" s="46"/>
    </row>
    <row r="491" spans="1:23" s="40" customFormat="1" ht="14.25">
      <c r="A491" s="37" t="s">
        <v>262</v>
      </c>
      <c r="B491" s="35">
        <f>SUM(D492,F492,H492,J492,L492)</f>
        <v>6984</v>
      </c>
      <c r="C491" s="38">
        <f aca="true" t="shared" si="74" ref="C491:M491">SUM(C493,C494)</f>
        <v>6984</v>
      </c>
      <c r="D491" s="38">
        <f t="shared" si="74"/>
        <v>0</v>
      </c>
      <c r="E491" s="38">
        <f t="shared" si="74"/>
        <v>0</v>
      </c>
      <c r="F491" s="38">
        <f t="shared" si="74"/>
        <v>6984</v>
      </c>
      <c r="G491" s="38">
        <f t="shared" si="74"/>
        <v>6984</v>
      </c>
      <c r="H491" s="38">
        <f t="shared" si="74"/>
        <v>0</v>
      </c>
      <c r="I491" s="38">
        <f t="shared" si="74"/>
        <v>0</v>
      </c>
      <c r="J491" s="38">
        <f t="shared" si="74"/>
        <v>0</v>
      </c>
      <c r="K491" s="38">
        <f t="shared" si="74"/>
        <v>0</v>
      </c>
      <c r="L491" s="38">
        <f t="shared" si="74"/>
        <v>0</v>
      </c>
      <c r="M491" s="76">
        <f t="shared" si="74"/>
        <v>0</v>
      </c>
      <c r="N491" s="36"/>
      <c r="S491" s="46"/>
      <c r="T491" s="46"/>
      <c r="U491" s="46"/>
      <c r="V491" s="46"/>
      <c r="W491" s="46"/>
    </row>
    <row r="492" spans="1:23" s="40" customFormat="1" ht="14.25">
      <c r="A492" s="37" t="s">
        <v>263</v>
      </c>
      <c r="B492" s="35">
        <f>SUM(D493,F493,H493,J493,L493)</f>
        <v>6984</v>
      </c>
      <c r="C492" s="35">
        <f>SUM(E493,G493,I493,K493,M493,E494,G494,I494,K494,M494)</f>
        <v>6984</v>
      </c>
      <c r="D492" s="38">
        <f aca="true" t="shared" si="75" ref="D492:M492">SUM(D493,D494)</f>
        <v>0</v>
      </c>
      <c r="E492" s="38">
        <f t="shared" si="75"/>
        <v>0</v>
      </c>
      <c r="F492" s="38">
        <f t="shared" si="75"/>
        <v>6984</v>
      </c>
      <c r="G492" s="38">
        <f t="shared" si="75"/>
        <v>6984</v>
      </c>
      <c r="H492" s="38">
        <f t="shared" si="75"/>
        <v>0</v>
      </c>
      <c r="I492" s="38">
        <f t="shared" si="75"/>
        <v>0</v>
      </c>
      <c r="J492" s="38">
        <f t="shared" si="75"/>
        <v>0</v>
      </c>
      <c r="K492" s="38">
        <f t="shared" si="75"/>
        <v>0</v>
      </c>
      <c r="L492" s="38">
        <f t="shared" si="75"/>
        <v>0</v>
      </c>
      <c r="M492" s="76">
        <f t="shared" si="75"/>
        <v>0</v>
      </c>
      <c r="N492" s="36"/>
      <c r="O492" s="46"/>
      <c r="P492" s="46"/>
      <c r="Q492" s="46"/>
      <c r="S492" s="46"/>
      <c r="T492" s="46"/>
      <c r="U492" s="46"/>
      <c r="V492" s="46"/>
      <c r="W492" s="46"/>
    </row>
    <row r="493" spans="1:23" s="40" customFormat="1" ht="14.25">
      <c r="A493" s="41" t="s">
        <v>264</v>
      </c>
      <c r="B493" s="42">
        <f aca="true" t="shared" si="76" ref="B493:C508">SUM(D493,F493,H493,J493,L493)</f>
        <v>6984</v>
      </c>
      <c r="C493" s="42">
        <f t="shared" si="76"/>
        <v>6984</v>
      </c>
      <c r="D493" s="43"/>
      <c r="E493" s="43"/>
      <c r="F493" s="43">
        <v>6984</v>
      </c>
      <c r="G493" s="43">
        <v>6984</v>
      </c>
      <c r="H493" s="43"/>
      <c r="I493" s="43"/>
      <c r="J493" s="38"/>
      <c r="K493" s="38"/>
      <c r="L493" s="38"/>
      <c r="M493" s="83"/>
      <c r="N493" s="94" t="s">
        <v>316</v>
      </c>
      <c r="O493" s="46"/>
      <c r="P493" s="46"/>
      <c r="Q493" s="46"/>
      <c r="S493" s="46"/>
      <c r="T493" s="46"/>
      <c r="U493" s="46"/>
      <c r="V493" s="46"/>
      <c r="W493" s="46"/>
    </row>
    <row r="494" spans="1:23" s="40" customFormat="1" ht="14.25" hidden="1">
      <c r="A494" s="41" t="s">
        <v>265</v>
      </c>
      <c r="B494" s="42">
        <f t="shared" si="76"/>
        <v>0</v>
      </c>
      <c r="C494" s="42">
        <f t="shared" si="76"/>
        <v>0</v>
      </c>
      <c r="D494" s="38"/>
      <c r="E494" s="38"/>
      <c r="F494" s="38"/>
      <c r="G494" s="38"/>
      <c r="H494" s="43">
        <v>0</v>
      </c>
      <c r="I494" s="43">
        <v>0</v>
      </c>
      <c r="J494" s="38"/>
      <c r="K494" s="38"/>
      <c r="L494" s="38"/>
      <c r="M494" s="83"/>
      <c r="N494" s="36"/>
      <c r="O494" s="46"/>
      <c r="P494" s="46"/>
      <c r="Q494" s="46"/>
      <c r="S494" s="46"/>
      <c r="T494" s="46"/>
      <c r="U494" s="46"/>
      <c r="V494" s="46"/>
      <c r="W494" s="46"/>
    </row>
    <row r="495" spans="1:23" s="40" customFormat="1" ht="14.25">
      <c r="A495" s="37" t="s">
        <v>266</v>
      </c>
      <c r="B495" s="35">
        <f t="shared" si="76"/>
        <v>87486</v>
      </c>
      <c r="C495" s="35">
        <f t="shared" si="76"/>
        <v>87486</v>
      </c>
      <c r="D495" s="38">
        <f aca="true" t="shared" si="77" ref="D495:M495">SUM(D497,D499,D501,D503,D505,D507,D509,D511,D513)</f>
        <v>0</v>
      </c>
      <c r="E495" s="38">
        <f t="shared" si="77"/>
        <v>0</v>
      </c>
      <c r="F495" s="38">
        <f t="shared" si="77"/>
        <v>25000</v>
      </c>
      <c r="G495" s="38">
        <f t="shared" si="77"/>
        <v>25000</v>
      </c>
      <c r="H495" s="38">
        <f t="shared" si="77"/>
        <v>26486</v>
      </c>
      <c r="I495" s="38">
        <f t="shared" si="77"/>
        <v>26486</v>
      </c>
      <c r="J495" s="38">
        <f t="shared" si="77"/>
        <v>0</v>
      </c>
      <c r="K495" s="38">
        <f t="shared" si="77"/>
        <v>0</v>
      </c>
      <c r="L495" s="38">
        <f t="shared" si="77"/>
        <v>36000</v>
      </c>
      <c r="M495" s="76">
        <f t="shared" si="77"/>
        <v>36000</v>
      </c>
      <c r="N495" s="36"/>
      <c r="O495" s="44"/>
      <c r="P495" s="44"/>
      <c r="Q495" s="44"/>
      <c r="S495" s="46"/>
      <c r="T495" s="46"/>
      <c r="U495" s="46"/>
      <c r="V495" s="46"/>
      <c r="W495" s="46"/>
    </row>
    <row r="496" spans="1:23" s="40" customFormat="1" ht="14.25" hidden="1">
      <c r="A496" s="41"/>
      <c r="B496" s="35">
        <f t="shared" si="76"/>
        <v>0</v>
      </c>
      <c r="C496" s="42">
        <f>SUM(E496,G496,M496,N496)</f>
        <v>0</v>
      </c>
      <c r="D496" s="43"/>
      <c r="E496" s="43"/>
      <c r="F496" s="43"/>
      <c r="G496" s="43"/>
      <c r="H496" s="43"/>
      <c r="I496" s="43"/>
      <c r="J496" s="43"/>
      <c r="K496" s="43"/>
      <c r="L496" s="43"/>
      <c r="M496" s="77"/>
      <c r="N496" s="36"/>
      <c r="O496" s="46"/>
      <c r="P496" s="46"/>
      <c r="Q496" s="46"/>
      <c r="S496" s="46"/>
      <c r="T496" s="46"/>
      <c r="U496" s="46"/>
      <c r="V496" s="46"/>
      <c r="W496" s="46"/>
    </row>
    <row r="497" spans="1:23" s="40" customFormat="1" ht="14.25">
      <c r="A497" s="41" t="s">
        <v>267</v>
      </c>
      <c r="B497" s="42">
        <f t="shared" si="76"/>
        <v>3350</v>
      </c>
      <c r="C497" s="42">
        <f t="shared" si="76"/>
        <v>3350</v>
      </c>
      <c r="D497" s="43"/>
      <c r="E497" s="43"/>
      <c r="F497" s="43"/>
      <c r="G497" s="43"/>
      <c r="H497" s="43">
        <v>3350</v>
      </c>
      <c r="I497" s="43">
        <v>3350</v>
      </c>
      <c r="J497" s="43"/>
      <c r="K497" s="43"/>
      <c r="L497" s="43"/>
      <c r="M497" s="77"/>
      <c r="N497" s="36"/>
      <c r="O497" s="46"/>
      <c r="P497" s="46"/>
      <c r="Q497" s="46"/>
      <c r="S497" s="46"/>
      <c r="T497" s="46"/>
      <c r="U497" s="46"/>
      <c r="V497" s="46"/>
      <c r="W497" s="46"/>
    </row>
    <row r="498" spans="1:23" s="40" customFormat="1" ht="14.25" hidden="1">
      <c r="A498" s="41"/>
      <c r="B498" s="42">
        <f t="shared" si="76"/>
        <v>0</v>
      </c>
      <c r="C498" s="42">
        <f>SUM(E498,G498,M498,N498)</f>
        <v>0</v>
      </c>
      <c r="D498" s="43"/>
      <c r="E498" s="43"/>
      <c r="F498" s="43"/>
      <c r="G498" s="43"/>
      <c r="H498" s="43"/>
      <c r="I498" s="43"/>
      <c r="J498" s="43"/>
      <c r="K498" s="43"/>
      <c r="L498" s="43"/>
      <c r="M498" s="77"/>
      <c r="N498" s="36"/>
      <c r="O498" s="46"/>
      <c r="P498" s="46"/>
      <c r="Q498" s="46"/>
      <c r="S498" s="46"/>
      <c r="T498" s="46"/>
      <c r="U498" s="46"/>
      <c r="V498" s="46"/>
      <c r="W498" s="46"/>
    </row>
    <row r="499" spans="1:23" s="40" customFormat="1" ht="14.25">
      <c r="A499" s="41" t="s">
        <v>268</v>
      </c>
      <c r="B499" s="42">
        <f t="shared" si="76"/>
        <v>6000</v>
      </c>
      <c r="C499" s="42">
        <f t="shared" si="76"/>
        <v>6000</v>
      </c>
      <c r="D499" s="43"/>
      <c r="E499" s="43"/>
      <c r="F499" s="43"/>
      <c r="G499" s="43"/>
      <c r="H499" s="43"/>
      <c r="I499" s="43"/>
      <c r="J499" s="43"/>
      <c r="K499" s="43"/>
      <c r="L499" s="43">
        <v>6000</v>
      </c>
      <c r="M499" s="77">
        <v>6000</v>
      </c>
      <c r="N499" s="36"/>
      <c r="O499" s="46"/>
      <c r="P499" s="46"/>
      <c r="Q499" s="46"/>
      <c r="S499" s="46"/>
      <c r="T499" s="46"/>
      <c r="U499" s="46"/>
      <c r="V499" s="46"/>
      <c r="W499" s="46"/>
    </row>
    <row r="500" spans="1:14" s="46" customFormat="1" ht="14.25" hidden="1">
      <c r="A500" s="41"/>
      <c r="B500" s="42">
        <f t="shared" si="76"/>
        <v>0</v>
      </c>
      <c r="C500" s="42">
        <f>SUM(E500,G500,M500,N500)</f>
        <v>0</v>
      </c>
      <c r="D500" s="43"/>
      <c r="E500" s="43"/>
      <c r="F500" s="43"/>
      <c r="G500" s="43"/>
      <c r="H500" s="43"/>
      <c r="I500" s="43"/>
      <c r="J500" s="43"/>
      <c r="K500" s="43"/>
      <c r="L500" s="43"/>
      <c r="M500" s="77"/>
      <c r="N500" s="36"/>
    </row>
    <row r="501" spans="1:14" s="46" customFormat="1" ht="14.25">
      <c r="A501" s="41" t="s">
        <v>269</v>
      </c>
      <c r="B501" s="42">
        <f t="shared" si="76"/>
        <v>45000</v>
      </c>
      <c r="C501" s="42">
        <f t="shared" si="76"/>
        <v>45000</v>
      </c>
      <c r="D501" s="43"/>
      <c r="E501" s="43"/>
      <c r="F501" s="43">
        <v>15000</v>
      </c>
      <c r="G501" s="43">
        <v>15000</v>
      </c>
      <c r="H501" s="43"/>
      <c r="I501" s="43"/>
      <c r="J501" s="43"/>
      <c r="K501" s="43"/>
      <c r="L501" s="43">
        <v>30000</v>
      </c>
      <c r="M501" s="77">
        <v>30000</v>
      </c>
      <c r="N501" s="36"/>
    </row>
    <row r="502" spans="1:14" s="46" customFormat="1" ht="14.25" hidden="1">
      <c r="A502" s="41"/>
      <c r="B502" s="42">
        <f t="shared" si="76"/>
        <v>0</v>
      </c>
      <c r="C502" s="42">
        <f>SUM(E502,G502,M502,N502)</f>
        <v>0</v>
      </c>
      <c r="D502" s="43"/>
      <c r="E502" s="43"/>
      <c r="F502" s="43"/>
      <c r="G502" s="43"/>
      <c r="H502" s="43"/>
      <c r="I502" s="43"/>
      <c r="J502" s="43"/>
      <c r="K502" s="43"/>
      <c r="L502" s="43"/>
      <c r="M502" s="77"/>
      <c r="N502" s="36"/>
    </row>
    <row r="503" spans="1:18" s="46" customFormat="1" ht="14.25">
      <c r="A503" s="41" t="s">
        <v>270</v>
      </c>
      <c r="B503" s="42">
        <f t="shared" si="76"/>
        <v>5000</v>
      </c>
      <c r="C503" s="42">
        <f t="shared" si="76"/>
        <v>5000</v>
      </c>
      <c r="D503" s="43"/>
      <c r="E503" s="43"/>
      <c r="F503" s="43">
        <v>5000</v>
      </c>
      <c r="G503" s="43">
        <v>5000</v>
      </c>
      <c r="H503" s="43"/>
      <c r="I503" s="43"/>
      <c r="J503" s="43"/>
      <c r="K503" s="43"/>
      <c r="L503" s="43"/>
      <c r="M503" s="77"/>
      <c r="N503" s="36"/>
      <c r="R503" s="44"/>
    </row>
    <row r="504" spans="1:14" s="46" customFormat="1" ht="14.25" hidden="1">
      <c r="A504" s="41"/>
      <c r="B504" s="42">
        <f t="shared" si="76"/>
        <v>0</v>
      </c>
      <c r="C504" s="42">
        <f>SUM(E504,G504,M504,N504)</f>
        <v>0</v>
      </c>
      <c r="D504" s="43"/>
      <c r="E504" s="43"/>
      <c r="F504" s="43"/>
      <c r="G504" s="43"/>
      <c r="H504" s="43"/>
      <c r="I504" s="43"/>
      <c r="J504" s="43"/>
      <c r="K504" s="43"/>
      <c r="L504" s="43"/>
      <c r="M504" s="77"/>
      <c r="N504" s="36"/>
    </row>
    <row r="505" spans="1:14" s="46" customFormat="1" ht="14.25" hidden="1">
      <c r="A505" s="41" t="s">
        <v>271</v>
      </c>
      <c r="B505" s="42">
        <f t="shared" si="76"/>
        <v>0</v>
      </c>
      <c r="C505" s="42">
        <f>SUM(E505,G505,M505,N505)</f>
        <v>0</v>
      </c>
      <c r="D505" s="43"/>
      <c r="E505" s="43"/>
      <c r="F505" s="43"/>
      <c r="G505" s="43"/>
      <c r="H505" s="43">
        <v>0</v>
      </c>
      <c r="I505" s="43"/>
      <c r="J505" s="43"/>
      <c r="K505" s="43"/>
      <c r="L505" s="43"/>
      <c r="M505" s="77"/>
      <c r="N505" s="36"/>
    </row>
    <row r="506" spans="1:14" s="46" customFormat="1" ht="14.25" hidden="1">
      <c r="A506" s="41" t="s">
        <v>272</v>
      </c>
      <c r="B506" s="42">
        <f t="shared" si="76"/>
        <v>0</v>
      </c>
      <c r="C506" s="42">
        <f>SUM(E506,G506,M506,N506)</f>
        <v>0</v>
      </c>
      <c r="D506" s="43"/>
      <c r="E506" s="43"/>
      <c r="F506" s="43"/>
      <c r="G506" s="43"/>
      <c r="H506" s="43"/>
      <c r="I506" s="43"/>
      <c r="J506" s="43"/>
      <c r="K506" s="43"/>
      <c r="L506" s="43"/>
      <c r="M506" s="77"/>
      <c r="N506" s="36"/>
    </row>
    <row r="507" spans="1:14" s="46" customFormat="1" ht="14.25" hidden="1">
      <c r="A507" s="41" t="s">
        <v>273</v>
      </c>
      <c r="B507" s="42">
        <f t="shared" si="76"/>
        <v>0</v>
      </c>
      <c r="C507" s="42">
        <f>SUM(E507,G507,M507,N507)</f>
        <v>0</v>
      </c>
      <c r="D507" s="43"/>
      <c r="E507" s="43"/>
      <c r="F507" s="43"/>
      <c r="G507" s="43"/>
      <c r="H507" s="43">
        <v>0</v>
      </c>
      <c r="I507" s="43"/>
      <c r="J507" s="43"/>
      <c r="K507" s="43"/>
      <c r="L507" s="43"/>
      <c r="M507" s="77"/>
      <c r="N507" s="36"/>
    </row>
    <row r="508" spans="1:14" s="46" customFormat="1" ht="14.25" hidden="1">
      <c r="A508" s="41" t="s">
        <v>274</v>
      </c>
      <c r="B508" s="42">
        <f t="shared" si="76"/>
        <v>0</v>
      </c>
      <c r="C508" s="42">
        <f>SUM(E508,G508,M508,N508)</f>
        <v>0</v>
      </c>
      <c r="D508" s="43"/>
      <c r="E508" s="43"/>
      <c r="F508" s="43"/>
      <c r="G508" s="43"/>
      <c r="H508" s="43"/>
      <c r="I508" s="43"/>
      <c r="J508" s="43"/>
      <c r="K508" s="43"/>
      <c r="L508" s="43"/>
      <c r="M508" s="77"/>
      <c r="N508" s="36"/>
    </row>
    <row r="509" spans="1:14" s="46" customFormat="1" ht="14.25">
      <c r="A509" s="41" t="s">
        <v>275</v>
      </c>
      <c r="B509" s="42">
        <f>SUM(D509,F509,H509,J509,L509)</f>
        <v>12900</v>
      </c>
      <c r="C509" s="42">
        <f>SUM(E509,G509,I509,K509,M509)</f>
        <v>12900</v>
      </c>
      <c r="D509" s="43"/>
      <c r="E509" s="43"/>
      <c r="F509" s="43"/>
      <c r="G509" s="43"/>
      <c r="H509" s="43">
        <v>12900</v>
      </c>
      <c r="I509" s="43">
        <v>12900</v>
      </c>
      <c r="J509" s="43"/>
      <c r="K509" s="43"/>
      <c r="L509" s="43"/>
      <c r="M509" s="77"/>
      <c r="N509" s="36"/>
    </row>
    <row r="510" spans="1:14" s="46" customFormat="1" ht="14.25" hidden="1">
      <c r="A510" s="41"/>
      <c r="B510" s="42">
        <f>SUM(D510,F510,H510,J510,L510)</f>
        <v>0</v>
      </c>
      <c r="C510" s="42">
        <f>SUM(E510,G510,M510,N510)</f>
        <v>0</v>
      </c>
      <c r="D510" s="43"/>
      <c r="E510" s="43"/>
      <c r="F510" s="43"/>
      <c r="G510" s="43"/>
      <c r="H510" s="43"/>
      <c r="I510" s="43"/>
      <c r="J510" s="43"/>
      <c r="K510" s="43"/>
      <c r="L510" s="43"/>
      <c r="M510" s="77"/>
      <c r="N510" s="36"/>
    </row>
    <row r="511" spans="1:14" s="46" customFormat="1" ht="14.25">
      <c r="A511" s="41" t="s">
        <v>276</v>
      </c>
      <c r="B511" s="42">
        <f>SUM(D511,F511,H511,J511,L511)</f>
        <v>15236</v>
      </c>
      <c r="C511" s="42">
        <f>SUM(E511,G511,I511,K511,M511)</f>
        <v>15236</v>
      </c>
      <c r="D511" s="43"/>
      <c r="E511" s="43"/>
      <c r="F511" s="43">
        <v>5000</v>
      </c>
      <c r="G511" s="43">
        <v>5000</v>
      </c>
      <c r="H511" s="43">
        <v>10236</v>
      </c>
      <c r="I511" s="43">
        <v>10236</v>
      </c>
      <c r="J511" s="43"/>
      <c r="K511" s="43"/>
      <c r="L511" s="43"/>
      <c r="M511" s="77"/>
      <c r="N511" s="92" t="s">
        <v>317</v>
      </c>
    </row>
    <row r="512" spans="1:14" s="46" customFormat="1" ht="14.25" hidden="1">
      <c r="A512" s="41"/>
      <c r="B512" s="42">
        <f>SUM(D512,F512,H512,J512,L512)</f>
        <v>0</v>
      </c>
      <c r="C512" s="42">
        <f aca="true" t="shared" si="78" ref="C512:C525">SUM(E512,G512,M512,N512)</f>
        <v>0</v>
      </c>
      <c r="D512" s="43"/>
      <c r="E512" s="43"/>
      <c r="F512" s="43"/>
      <c r="G512" s="43"/>
      <c r="H512" s="43"/>
      <c r="I512" s="43"/>
      <c r="J512" s="43"/>
      <c r="K512" s="43"/>
      <c r="L512" s="43"/>
      <c r="M512" s="77"/>
      <c r="N512" s="36"/>
    </row>
    <row r="513" spans="1:14" s="46" customFormat="1" ht="14.25" hidden="1">
      <c r="A513" s="41" t="s">
        <v>277</v>
      </c>
      <c r="B513" s="42">
        <f>SUM(D513,F513,H513,J513,L513)</f>
        <v>0</v>
      </c>
      <c r="C513" s="42">
        <f t="shared" si="78"/>
        <v>0</v>
      </c>
      <c r="D513" s="43"/>
      <c r="E513" s="43"/>
      <c r="F513" s="43"/>
      <c r="G513" s="43"/>
      <c r="H513" s="43"/>
      <c r="I513" s="43"/>
      <c r="J513" s="43"/>
      <c r="K513" s="43"/>
      <c r="L513" s="43"/>
      <c r="M513" s="77"/>
      <c r="N513" s="36"/>
    </row>
    <row r="514" spans="1:14" s="46" customFormat="1" ht="14.25" hidden="1">
      <c r="A514" s="41"/>
      <c r="B514" s="42">
        <f aca="true" t="shared" si="79" ref="B514:B525">SUM(D514,F514,H514,L514)</f>
        <v>0</v>
      </c>
      <c r="C514" s="42">
        <f t="shared" si="78"/>
        <v>0</v>
      </c>
      <c r="D514" s="43"/>
      <c r="E514" s="43"/>
      <c r="F514" s="43"/>
      <c r="G514" s="43"/>
      <c r="H514" s="43"/>
      <c r="I514" s="43"/>
      <c r="J514" s="43"/>
      <c r="K514" s="43"/>
      <c r="L514" s="43"/>
      <c r="M514" s="77"/>
      <c r="N514" s="36"/>
    </row>
    <row r="515" spans="1:14" s="46" customFormat="1" ht="14.25" hidden="1">
      <c r="A515" s="41"/>
      <c r="B515" s="42">
        <f t="shared" si="79"/>
        <v>0</v>
      </c>
      <c r="C515" s="42">
        <f t="shared" si="78"/>
        <v>0</v>
      </c>
      <c r="D515" s="43"/>
      <c r="E515" s="43"/>
      <c r="F515" s="43"/>
      <c r="G515" s="43"/>
      <c r="H515" s="43"/>
      <c r="I515" s="43"/>
      <c r="J515" s="43"/>
      <c r="K515" s="43"/>
      <c r="L515" s="43"/>
      <c r="M515" s="77"/>
      <c r="N515" s="36"/>
    </row>
    <row r="516" spans="1:14" s="46" customFormat="1" ht="14.25" hidden="1">
      <c r="A516" s="41"/>
      <c r="B516" s="42">
        <f t="shared" si="79"/>
        <v>0</v>
      </c>
      <c r="C516" s="42">
        <f t="shared" si="78"/>
        <v>0</v>
      </c>
      <c r="D516" s="43"/>
      <c r="E516" s="43"/>
      <c r="F516" s="43"/>
      <c r="G516" s="43"/>
      <c r="H516" s="43"/>
      <c r="I516" s="43"/>
      <c r="J516" s="43"/>
      <c r="K516" s="43"/>
      <c r="L516" s="43"/>
      <c r="M516" s="77"/>
      <c r="N516" s="36"/>
    </row>
    <row r="517" spans="1:14" s="46" customFormat="1" ht="14.25" hidden="1">
      <c r="A517" s="41"/>
      <c r="B517" s="42">
        <f t="shared" si="79"/>
        <v>0</v>
      </c>
      <c r="C517" s="42">
        <f t="shared" si="78"/>
        <v>0</v>
      </c>
      <c r="D517" s="43"/>
      <c r="E517" s="43"/>
      <c r="F517" s="43"/>
      <c r="G517" s="43"/>
      <c r="H517" s="43"/>
      <c r="I517" s="43"/>
      <c r="J517" s="43"/>
      <c r="K517" s="43"/>
      <c r="L517" s="43"/>
      <c r="M517" s="77"/>
      <c r="N517" s="36"/>
    </row>
    <row r="518" spans="1:14" s="46" customFormat="1" ht="14.25" hidden="1">
      <c r="A518" s="41"/>
      <c r="B518" s="42">
        <f t="shared" si="79"/>
        <v>0</v>
      </c>
      <c r="C518" s="42">
        <f t="shared" si="78"/>
        <v>0</v>
      </c>
      <c r="D518" s="43"/>
      <c r="E518" s="43"/>
      <c r="F518" s="43"/>
      <c r="G518" s="43"/>
      <c r="H518" s="43"/>
      <c r="I518" s="43"/>
      <c r="J518" s="43"/>
      <c r="K518" s="43"/>
      <c r="L518" s="43"/>
      <c r="M518" s="77"/>
      <c r="N518" s="36"/>
    </row>
    <row r="519" spans="1:17" s="46" customFormat="1" ht="14.25" hidden="1">
      <c r="A519" s="41"/>
      <c r="B519" s="42">
        <f t="shared" si="79"/>
        <v>0</v>
      </c>
      <c r="C519" s="42">
        <f t="shared" si="78"/>
        <v>0</v>
      </c>
      <c r="D519" s="43"/>
      <c r="E519" s="43"/>
      <c r="F519" s="43"/>
      <c r="G519" s="43"/>
      <c r="H519" s="43"/>
      <c r="I519" s="43"/>
      <c r="J519" s="43"/>
      <c r="K519" s="43"/>
      <c r="L519" s="43"/>
      <c r="M519" s="77"/>
      <c r="N519" s="36"/>
      <c r="O519" s="40"/>
      <c r="P519" s="40"/>
      <c r="Q519" s="40"/>
    </row>
    <row r="520" spans="1:14" s="46" customFormat="1" ht="14.25" hidden="1">
      <c r="A520" s="41"/>
      <c r="B520" s="42">
        <f t="shared" si="79"/>
        <v>0</v>
      </c>
      <c r="C520" s="42">
        <f t="shared" si="78"/>
        <v>0</v>
      </c>
      <c r="D520" s="43"/>
      <c r="E520" s="43"/>
      <c r="F520" s="43"/>
      <c r="G520" s="43"/>
      <c r="H520" s="43"/>
      <c r="I520" s="43"/>
      <c r="J520" s="43"/>
      <c r="K520" s="43"/>
      <c r="L520" s="43"/>
      <c r="M520" s="77"/>
      <c r="N520" s="36"/>
    </row>
    <row r="521" spans="1:17" s="46" customFormat="1" ht="14.25" hidden="1">
      <c r="A521" s="41"/>
      <c r="B521" s="42">
        <f t="shared" si="79"/>
        <v>0</v>
      </c>
      <c r="C521" s="42">
        <f t="shared" si="78"/>
        <v>0</v>
      </c>
      <c r="D521" s="43"/>
      <c r="E521" s="43"/>
      <c r="F521" s="43"/>
      <c r="G521" s="43"/>
      <c r="H521" s="43"/>
      <c r="I521" s="43"/>
      <c r="J521" s="43"/>
      <c r="K521" s="43"/>
      <c r="L521" s="43"/>
      <c r="M521" s="77"/>
      <c r="N521" s="36"/>
      <c r="O521" s="40"/>
      <c r="P521" s="40"/>
      <c r="Q521" s="40"/>
    </row>
    <row r="522" spans="1:17" s="46" customFormat="1" ht="14.25" hidden="1">
      <c r="A522" s="41"/>
      <c r="B522" s="42">
        <f t="shared" si="79"/>
        <v>0</v>
      </c>
      <c r="C522" s="42">
        <f t="shared" si="78"/>
        <v>0</v>
      </c>
      <c r="D522" s="43"/>
      <c r="E522" s="43"/>
      <c r="F522" s="43"/>
      <c r="G522" s="43"/>
      <c r="H522" s="43"/>
      <c r="I522" s="43"/>
      <c r="J522" s="43"/>
      <c r="K522" s="43"/>
      <c r="L522" s="43"/>
      <c r="M522" s="77"/>
      <c r="N522" s="36"/>
      <c r="O522" s="40"/>
      <c r="P522" s="40"/>
      <c r="Q522" s="40"/>
    </row>
    <row r="523" spans="1:17" s="46" customFormat="1" ht="14.25" hidden="1">
      <c r="A523" s="41"/>
      <c r="B523" s="42">
        <f t="shared" si="79"/>
        <v>0</v>
      </c>
      <c r="C523" s="42">
        <f t="shared" si="78"/>
        <v>0</v>
      </c>
      <c r="D523" s="43"/>
      <c r="E523" s="43"/>
      <c r="F523" s="43"/>
      <c r="G523" s="43"/>
      <c r="H523" s="43"/>
      <c r="I523" s="43"/>
      <c r="J523" s="43"/>
      <c r="K523" s="43"/>
      <c r="L523" s="43"/>
      <c r="M523" s="77"/>
      <c r="N523" s="36"/>
      <c r="P523" s="63"/>
      <c r="Q523" s="63"/>
    </row>
    <row r="524" spans="1:17" s="46" customFormat="1" ht="14.25" hidden="1">
      <c r="A524" s="41"/>
      <c r="B524" s="42">
        <f t="shared" si="79"/>
        <v>0</v>
      </c>
      <c r="C524" s="42">
        <f t="shared" si="78"/>
        <v>0</v>
      </c>
      <c r="D524" s="43"/>
      <c r="E524" s="43"/>
      <c r="F524" s="43"/>
      <c r="G524" s="43"/>
      <c r="H524" s="43"/>
      <c r="I524" s="43"/>
      <c r="J524" s="43"/>
      <c r="K524" s="43"/>
      <c r="L524" s="43"/>
      <c r="M524" s="77"/>
      <c r="N524" s="36"/>
      <c r="P524" s="63"/>
      <c r="Q524" s="63"/>
    </row>
    <row r="525" spans="1:17" s="46" customFormat="1" ht="14.25" hidden="1">
      <c r="A525" s="41"/>
      <c r="B525" s="42">
        <f t="shared" si="79"/>
        <v>0</v>
      </c>
      <c r="C525" s="42">
        <f t="shared" si="78"/>
        <v>0</v>
      </c>
      <c r="D525" s="43"/>
      <c r="E525" s="43"/>
      <c r="F525" s="43"/>
      <c r="G525" s="43"/>
      <c r="H525" s="43"/>
      <c r="I525" s="43"/>
      <c r="J525" s="43"/>
      <c r="K525" s="43"/>
      <c r="L525" s="43"/>
      <c r="M525" s="77"/>
      <c r="N525" s="36"/>
      <c r="P525" s="63"/>
      <c r="Q525" s="63"/>
    </row>
    <row r="526" spans="1:17" s="46" customFormat="1" ht="14.25">
      <c r="A526" s="37" t="s">
        <v>80</v>
      </c>
      <c r="B526" s="35">
        <f aca="true" t="shared" si="80" ref="B526:C528">SUM(D526,F526,H526,J526,L526)</f>
        <v>20000</v>
      </c>
      <c r="C526" s="35">
        <f t="shared" si="80"/>
        <v>20000</v>
      </c>
      <c r="D526" s="38">
        <f aca="true" t="shared" si="81" ref="D526:M527">SUM(D527)</f>
        <v>0</v>
      </c>
      <c r="E526" s="38">
        <f t="shared" si="81"/>
        <v>0</v>
      </c>
      <c r="F526" s="38">
        <f t="shared" si="81"/>
        <v>0</v>
      </c>
      <c r="G526" s="38">
        <f t="shared" si="81"/>
        <v>0</v>
      </c>
      <c r="H526" s="38">
        <f t="shared" si="81"/>
        <v>20000</v>
      </c>
      <c r="I526" s="38">
        <f t="shared" si="81"/>
        <v>20000</v>
      </c>
      <c r="J526" s="38">
        <f t="shared" si="81"/>
        <v>0</v>
      </c>
      <c r="K526" s="38">
        <f t="shared" si="81"/>
        <v>0</v>
      </c>
      <c r="L526" s="38">
        <f t="shared" si="81"/>
        <v>0</v>
      </c>
      <c r="M526" s="76">
        <f t="shared" si="81"/>
        <v>0</v>
      </c>
      <c r="N526" s="36"/>
      <c r="P526" s="63"/>
      <c r="Q526" s="63"/>
    </row>
    <row r="527" spans="1:23" s="40" customFormat="1" ht="14.25">
      <c r="A527" s="37" t="s">
        <v>266</v>
      </c>
      <c r="B527" s="35">
        <f t="shared" si="80"/>
        <v>20000</v>
      </c>
      <c r="C527" s="35">
        <f t="shared" si="80"/>
        <v>20000</v>
      </c>
      <c r="D527" s="38">
        <f t="shared" si="81"/>
        <v>0</v>
      </c>
      <c r="E527" s="38">
        <f t="shared" si="81"/>
        <v>0</v>
      </c>
      <c r="F527" s="38">
        <f t="shared" si="81"/>
        <v>0</v>
      </c>
      <c r="G527" s="38">
        <f t="shared" si="81"/>
        <v>0</v>
      </c>
      <c r="H527" s="38">
        <f t="shared" si="81"/>
        <v>20000</v>
      </c>
      <c r="I527" s="38">
        <f t="shared" si="81"/>
        <v>20000</v>
      </c>
      <c r="J527" s="38">
        <f t="shared" si="81"/>
        <v>0</v>
      </c>
      <c r="K527" s="38">
        <f t="shared" si="81"/>
        <v>0</v>
      </c>
      <c r="L527" s="38">
        <f t="shared" si="81"/>
        <v>0</v>
      </c>
      <c r="M527" s="76">
        <f t="shared" si="81"/>
        <v>0</v>
      </c>
      <c r="N527" s="36"/>
      <c r="O527" s="46"/>
      <c r="P527" s="63"/>
      <c r="Q527" s="63"/>
      <c r="S527" s="46"/>
      <c r="T527" s="46"/>
      <c r="U527" s="46"/>
      <c r="V527" s="46"/>
      <c r="W527" s="46"/>
    </row>
    <row r="528" spans="1:17" s="46" customFormat="1" ht="14.25">
      <c r="A528" s="41" t="s">
        <v>97</v>
      </c>
      <c r="B528" s="42">
        <f t="shared" si="80"/>
        <v>20000</v>
      </c>
      <c r="C528" s="42">
        <f t="shared" si="80"/>
        <v>20000</v>
      </c>
      <c r="D528" s="43"/>
      <c r="E528" s="43"/>
      <c r="F528" s="43"/>
      <c r="G528" s="43"/>
      <c r="H528" s="43">
        <v>20000</v>
      </c>
      <c r="I528" s="43">
        <v>20000</v>
      </c>
      <c r="J528" s="43"/>
      <c r="K528" s="43"/>
      <c r="L528" s="43"/>
      <c r="M528" s="77"/>
      <c r="N528" s="36"/>
      <c r="P528" s="63"/>
      <c r="Q528" s="63"/>
    </row>
    <row r="529" spans="1:17" s="40" customFormat="1" ht="14.25">
      <c r="A529" s="37" t="s">
        <v>278</v>
      </c>
      <c r="B529" s="35">
        <f>SUM(D530,F530,H530,J530,L530)</f>
        <v>295000</v>
      </c>
      <c r="C529" s="35">
        <f>SUM(E530,G530,I530,K530,M530)</f>
        <v>295000</v>
      </c>
      <c r="D529" s="38">
        <f>SUM(D534,D536,D538,D540,D542)</f>
        <v>75000</v>
      </c>
      <c r="E529" s="38">
        <f>SUM(E534,E536,E538,E540,E542)</f>
        <v>75000</v>
      </c>
      <c r="F529" s="38">
        <f>SUM(F534,F536,F538,F540,F542)</f>
        <v>170000</v>
      </c>
      <c r="G529" s="38">
        <f>SUM(G534,G536,G538,G540,G542)</f>
        <v>170000</v>
      </c>
      <c r="H529" s="38">
        <f>SUM(H533,H535,H537,H539,H541)</f>
        <v>0</v>
      </c>
      <c r="I529" s="35">
        <f>SUM(N530,P522,R530)</f>
        <v>0</v>
      </c>
      <c r="J529" s="38">
        <f>SUM(J533,J535,J537,J539,J541)</f>
        <v>0</v>
      </c>
      <c r="K529" s="35">
        <f>SUM(P522,R530,T530)</f>
        <v>0</v>
      </c>
      <c r="L529" s="38">
        <f>SUM(L534,L536,L538,L540,L542)</f>
        <v>50000</v>
      </c>
      <c r="M529" s="76">
        <f>SUM(M534,M536,M538,M540,M542)</f>
        <v>50000</v>
      </c>
      <c r="N529" s="36"/>
      <c r="O529" s="46"/>
      <c r="P529" s="63"/>
      <c r="Q529" s="63"/>
    </row>
    <row r="530" spans="1:17" s="40" customFormat="1" ht="14.25">
      <c r="A530" s="37" t="s">
        <v>279</v>
      </c>
      <c r="B530" s="35">
        <f>SUM(D530,F530,H530,J530,L530)</f>
        <v>295000</v>
      </c>
      <c r="C530" s="35">
        <f>SUM(E530,G530,I530,K530,M530)</f>
        <v>295000</v>
      </c>
      <c r="D530" s="38">
        <f>SUM(D534,D536,D538,D540,D542)</f>
        <v>75000</v>
      </c>
      <c r="E530" s="38">
        <f>SUM(E534,E536,E538,E540,E542)</f>
        <v>75000</v>
      </c>
      <c r="F530" s="38">
        <f>SUM(F534,F536,F538,F540,F542)</f>
        <v>170000</v>
      </c>
      <c r="G530" s="38">
        <f>SUM(G532,G534,G536,G538,G540,G542,G548)</f>
        <v>170000</v>
      </c>
      <c r="H530" s="38">
        <f>SUM(H534,H536,H538,H540,H542)</f>
        <v>0</v>
      </c>
      <c r="I530" s="38">
        <f>SUM(I532,I534,I536,I538,I540,I542,I548)</f>
        <v>0</v>
      </c>
      <c r="J530" s="38">
        <f>SUM(J534,J536,J538,J540,J542)</f>
        <v>0</v>
      </c>
      <c r="K530" s="38">
        <f>SUM(K532,K534,K536,K538,K540,K542,K548)</f>
        <v>0</v>
      </c>
      <c r="L530" s="38">
        <f>SUM(L532,L534,L536,L538,L540,L542,L548)</f>
        <v>50000</v>
      </c>
      <c r="M530" s="76">
        <f>SUM(M532,M534,M536,M538,M540,M542,M548)</f>
        <v>50000</v>
      </c>
      <c r="N530" s="36"/>
      <c r="O530" s="46"/>
      <c r="P530" s="63"/>
      <c r="Q530" s="63"/>
    </row>
    <row r="531" spans="1:15" s="63" customFormat="1" ht="14.25" hidden="1">
      <c r="A531" s="41" t="s">
        <v>280</v>
      </c>
      <c r="B531" s="42" t="e">
        <f>SUM(D531,F531,H531,L531,#REF!)</f>
        <v>#REF!</v>
      </c>
      <c r="C531" s="42">
        <f>SUM(E531,G531,M531,N531)</f>
        <v>0</v>
      </c>
      <c r="D531" s="43"/>
      <c r="E531" s="43"/>
      <c r="F531" s="43"/>
      <c r="G531" s="43"/>
      <c r="H531" s="43"/>
      <c r="I531" s="43"/>
      <c r="J531" s="43"/>
      <c r="K531" s="43"/>
      <c r="L531" s="43">
        <v>0</v>
      </c>
      <c r="M531" s="77">
        <v>0</v>
      </c>
      <c r="N531" s="36"/>
      <c r="O531" s="46"/>
    </row>
    <row r="532" spans="1:15" s="63" customFormat="1" ht="14.25" hidden="1">
      <c r="A532" s="41" t="s">
        <v>281</v>
      </c>
      <c r="B532" s="42" t="e">
        <f>SUM(D532,F532,H532,L532,#REF!)</f>
        <v>#REF!</v>
      </c>
      <c r="C532" s="42">
        <f>SUM(E532,G532,M532,N532)</f>
        <v>0</v>
      </c>
      <c r="D532" s="43"/>
      <c r="E532" s="43"/>
      <c r="F532" s="43"/>
      <c r="G532" s="43"/>
      <c r="H532" s="43"/>
      <c r="I532" s="43"/>
      <c r="J532" s="43"/>
      <c r="K532" s="43"/>
      <c r="L532" s="43">
        <v>0</v>
      </c>
      <c r="M532" s="77">
        <v>0</v>
      </c>
      <c r="N532" s="36"/>
      <c r="O532" s="46"/>
    </row>
    <row r="533" spans="1:15" s="63" customFormat="1" ht="14.25" hidden="1">
      <c r="A533" s="41"/>
      <c r="B533" s="42" t="e">
        <f>SUM(D533,F533,H533,L533,#REF!)</f>
        <v>#REF!</v>
      </c>
      <c r="C533" s="42">
        <f>SUM(E533,G533,M533,N533)</f>
        <v>0</v>
      </c>
      <c r="D533" s="43"/>
      <c r="E533" s="43"/>
      <c r="F533" s="43"/>
      <c r="G533" s="43"/>
      <c r="H533" s="43"/>
      <c r="I533" s="43"/>
      <c r="J533" s="43"/>
      <c r="K533" s="43"/>
      <c r="L533" s="43"/>
      <c r="M533" s="77"/>
      <c r="N533" s="36"/>
      <c r="O533" s="46"/>
    </row>
    <row r="534" spans="1:15" s="63" customFormat="1" ht="14.25">
      <c r="A534" s="41" t="s">
        <v>282</v>
      </c>
      <c r="B534" s="42">
        <f>SUM(D534,F534,H534,J534,L534)</f>
        <v>100000</v>
      </c>
      <c r="C534" s="42">
        <f>SUM(E534,G534,I534,K534,M534)</f>
        <v>100000</v>
      </c>
      <c r="D534" s="43"/>
      <c r="E534" s="43"/>
      <c r="F534" s="43">
        <v>50000</v>
      </c>
      <c r="G534" s="43">
        <v>50000</v>
      </c>
      <c r="H534" s="43"/>
      <c r="I534" s="43"/>
      <c r="J534" s="43"/>
      <c r="K534" s="43"/>
      <c r="L534" s="43">
        <v>50000</v>
      </c>
      <c r="M534" s="77">
        <v>50000</v>
      </c>
      <c r="N534" s="36"/>
      <c r="O534" s="46"/>
    </row>
    <row r="535" spans="1:17" s="63" customFormat="1" ht="14.25" hidden="1">
      <c r="A535" s="41"/>
      <c r="B535" s="42">
        <f aca="true" t="shared" si="82" ref="B535:C542">SUM(D535,F535,H535,J535,L535)</f>
        <v>0</v>
      </c>
      <c r="C535" s="42">
        <f aca="true" t="shared" si="83" ref="C535:C541">SUM(E535,G535,M535)</f>
        <v>0</v>
      </c>
      <c r="D535" s="43"/>
      <c r="E535" s="43"/>
      <c r="F535" s="43"/>
      <c r="G535" s="43"/>
      <c r="H535" s="43"/>
      <c r="I535" s="43"/>
      <c r="J535" s="43"/>
      <c r="K535" s="43"/>
      <c r="L535" s="43"/>
      <c r="M535" s="77"/>
      <c r="N535" s="36"/>
      <c r="O535" s="93"/>
      <c r="P535" s="93"/>
      <c r="Q535" s="93"/>
    </row>
    <row r="536" spans="1:17" s="63" customFormat="1" ht="14.25" hidden="1">
      <c r="A536" s="41" t="s">
        <v>283</v>
      </c>
      <c r="B536" s="42">
        <f t="shared" si="82"/>
        <v>0</v>
      </c>
      <c r="C536" s="42">
        <f t="shared" si="82"/>
        <v>0</v>
      </c>
      <c r="D536" s="43"/>
      <c r="E536" s="43"/>
      <c r="F536" s="43">
        <v>0</v>
      </c>
      <c r="G536" s="43">
        <v>0</v>
      </c>
      <c r="H536" s="43"/>
      <c r="I536" s="43"/>
      <c r="J536" s="43"/>
      <c r="K536" s="43"/>
      <c r="L536" s="43"/>
      <c r="M536" s="77"/>
      <c r="N536" s="36"/>
      <c r="O536" s="70"/>
      <c r="P536" s="70"/>
      <c r="Q536" s="70"/>
    </row>
    <row r="537" spans="1:17" s="63" customFormat="1" ht="14.25" hidden="1">
      <c r="A537" s="41"/>
      <c r="B537" s="42">
        <f t="shared" si="82"/>
        <v>0</v>
      </c>
      <c r="C537" s="42">
        <f t="shared" si="83"/>
        <v>0</v>
      </c>
      <c r="D537" s="43"/>
      <c r="E537" s="43"/>
      <c r="F537" s="43"/>
      <c r="G537" s="43"/>
      <c r="H537" s="43"/>
      <c r="I537" s="43"/>
      <c r="J537" s="43"/>
      <c r="K537" s="43"/>
      <c r="L537" s="43"/>
      <c r="M537" s="77"/>
      <c r="N537" s="36"/>
      <c r="O537" s="70"/>
      <c r="P537" s="70"/>
      <c r="Q537" s="70"/>
    </row>
    <row r="538" spans="1:17" s="63" customFormat="1" ht="14.25" hidden="1">
      <c r="A538" s="41" t="s">
        <v>284</v>
      </c>
      <c r="B538" s="42">
        <f t="shared" si="82"/>
        <v>0</v>
      </c>
      <c r="C538" s="42">
        <f t="shared" si="82"/>
        <v>0</v>
      </c>
      <c r="D538" s="43"/>
      <c r="E538" s="43"/>
      <c r="F538" s="43"/>
      <c r="G538" s="43"/>
      <c r="H538" s="43"/>
      <c r="I538" s="43"/>
      <c r="J538" s="43"/>
      <c r="K538" s="43"/>
      <c r="L538" s="43">
        <v>0</v>
      </c>
      <c r="M538" s="77">
        <v>0</v>
      </c>
      <c r="N538" s="36"/>
      <c r="O538" s="70"/>
      <c r="P538" s="70"/>
      <c r="Q538" s="70"/>
    </row>
    <row r="539" spans="1:17" s="63" customFormat="1" ht="14.25" hidden="1">
      <c r="A539" s="41"/>
      <c r="B539" s="42">
        <f t="shared" si="82"/>
        <v>0</v>
      </c>
      <c r="C539" s="42">
        <f t="shared" si="83"/>
        <v>0</v>
      </c>
      <c r="D539" s="43"/>
      <c r="E539" s="43"/>
      <c r="F539" s="43"/>
      <c r="G539" s="43"/>
      <c r="H539" s="43"/>
      <c r="I539" s="43"/>
      <c r="J539" s="43"/>
      <c r="K539" s="43"/>
      <c r="L539" s="43"/>
      <c r="M539" s="77"/>
      <c r="N539" s="36"/>
      <c r="O539" s="93"/>
      <c r="P539" s="93"/>
      <c r="Q539" s="93"/>
    </row>
    <row r="540" spans="1:17" s="63" customFormat="1" ht="14.25" hidden="1">
      <c r="A540" s="41" t="s">
        <v>285</v>
      </c>
      <c r="B540" s="42">
        <f t="shared" si="82"/>
        <v>0</v>
      </c>
      <c r="C540" s="42">
        <f t="shared" si="82"/>
        <v>0</v>
      </c>
      <c r="D540" s="43"/>
      <c r="E540" s="43"/>
      <c r="F540" s="43"/>
      <c r="G540" s="43"/>
      <c r="H540" s="43"/>
      <c r="I540" s="43"/>
      <c r="J540" s="43"/>
      <c r="K540" s="43"/>
      <c r="L540" s="43">
        <v>0</v>
      </c>
      <c r="M540" s="77">
        <v>0</v>
      </c>
      <c r="N540" s="36"/>
      <c r="O540" s="70"/>
      <c r="P540" s="70"/>
      <c r="Q540" s="70"/>
    </row>
    <row r="541" spans="1:17" s="63" customFormat="1" ht="14.25" hidden="1">
      <c r="A541" s="41"/>
      <c r="B541" s="42">
        <f t="shared" si="82"/>
        <v>0</v>
      </c>
      <c r="C541" s="42">
        <f t="shared" si="83"/>
        <v>0</v>
      </c>
      <c r="D541" s="43"/>
      <c r="E541" s="43"/>
      <c r="F541" s="43"/>
      <c r="G541" s="43"/>
      <c r="H541" s="43"/>
      <c r="I541" s="43"/>
      <c r="J541" s="43"/>
      <c r="K541" s="43"/>
      <c r="L541" s="43"/>
      <c r="M541" s="77"/>
      <c r="N541" s="36"/>
      <c r="O541" s="93"/>
      <c r="P541" s="93"/>
      <c r="Q541" s="93"/>
    </row>
    <row r="542" spans="1:17" s="63" customFormat="1" ht="15" thickBot="1">
      <c r="A542" s="64" t="s">
        <v>286</v>
      </c>
      <c r="B542" s="65">
        <f t="shared" si="82"/>
        <v>195000</v>
      </c>
      <c r="C542" s="65">
        <f t="shared" si="82"/>
        <v>195000</v>
      </c>
      <c r="D542" s="66">
        <v>75000</v>
      </c>
      <c r="E542" s="66">
        <v>75000</v>
      </c>
      <c r="F542" s="66">
        <v>120000</v>
      </c>
      <c r="G542" s="66">
        <v>120000</v>
      </c>
      <c r="H542" s="66"/>
      <c r="I542" s="66"/>
      <c r="J542" s="66"/>
      <c r="K542" s="66"/>
      <c r="L542" s="66">
        <v>0</v>
      </c>
      <c r="M542" s="84">
        <v>0</v>
      </c>
      <c r="N542" s="96" t="s">
        <v>303</v>
      </c>
      <c r="O542" s="93"/>
      <c r="P542" s="93"/>
      <c r="Q542" s="93"/>
    </row>
    <row r="543" spans="1:17" s="93" customFormat="1" ht="12.75">
      <c r="A543" s="67"/>
      <c r="B543" s="67"/>
      <c r="C543" s="67"/>
      <c r="D543" s="67"/>
      <c r="E543" s="67"/>
      <c r="F543" s="67"/>
      <c r="G543" s="67"/>
      <c r="H543" s="67"/>
      <c r="I543" s="67"/>
      <c r="J543" s="67"/>
      <c r="K543" s="67"/>
      <c r="L543" s="67"/>
      <c r="M543" s="67"/>
      <c r="N543" s="67"/>
      <c r="O543" s="70"/>
      <c r="P543" s="70"/>
      <c r="Q543" s="70"/>
    </row>
    <row r="544" spans="1:14" s="70" customFormat="1" ht="12.7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</row>
    <row r="545" spans="1:14" s="70" customFormat="1" ht="15" hidden="1">
      <c r="A545" s="68" t="s">
        <v>287</v>
      </c>
      <c r="B545"/>
      <c r="C545"/>
      <c r="D545"/>
      <c r="E545"/>
      <c r="F545"/>
      <c r="G545"/>
      <c r="H545"/>
      <c r="I545"/>
      <c r="J545"/>
      <c r="K545"/>
      <c r="L545"/>
      <c r="M545"/>
      <c r="N545"/>
    </row>
    <row r="546" spans="1:17" s="70" customFormat="1" ht="12.75" hidden="1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 s="93"/>
      <c r="P546" s="93"/>
      <c r="Q546" s="93"/>
    </row>
    <row r="547" spans="1:17" s="93" customFormat="1" ht="15.75" hidden="1">
      <c r="A547" s="68"/>
      <c r="B547" s="67"/>
      <c r="C547" s="67"/>
      <c r="D547" s="69" t="s">
        <v>288</v>
      </c>
      <c r="E547" s="67"/>
      <c r="F547" s="67"/>
      <c r="G547" s="67"/>
      <c r="H547" s="67"/>
      <c r="I547" s="67"/>
      <c r="J547" s="69" t="s">
        <v>289</v>
      </c>
      <c r="K547" s="67"/>
      <c r="L547" s="67"/>
      <c r="M547" s="67"/>
      <c r="N547" s="67"/>
      <c r="O547" s="70"/>
      <c r="P547" s="70"/>
      <c r="Q547" s="70"/>
    </row>
    <row r="548" spans="1:17" s="70" customFormat="1" ht="15.75" hidden="1">
      <c r="A548"/>
      <c r="B548"/>
      <c r="C548"/>
      <c r="D548"/>
      <c r="E548"/>
      <c r="F548" s="69" t="s">
        <v>290</v>
      </c>
      <c r="G548"/>
      <c r="H548"/>
      <c r="I548"/>
      <c r="J548"/>
      <c r="K548"/>
      <c r="L548" s="69" t="s">
        <v>291</v>
      </c>
      <c r="M548"/>
      <c r="N548"/>
      <c r="O548" s="93"/>
      <c r="P548" s="93"/>
      <c r="Q548" s="93"/>
    </row>
    <row r="549" spans="1:14" s="93" customFormat="1" ht="12.75" hidden="1">
      <c r="A549" s="67"/>
      <c r="B549" s="67"/>
      <c r="C549" s="67"/>
      <c r="D549" s="67"/>
      <c r="E549" s="67"/>
      <c r="F549" s="67"/>
      <c r="G549" s="67"/>
      <c r="H549" s="67"/>
      <c r="I549" s="67"/>
      <c r="J549" s="67"/>
      <c r="K549" s="67"/>
      <c r="L549" s="67"/>
      <c r="M549" s="67"/>
      <c r="N549" s="67"/>
    </row>
    <row r="550" spans="1:17" s="93" customFormat="1" ht="12.75" hidden="1">
      <c r="A550" s="67"/>
      <c r="B550" s="67"/>
      <c r="C550" s="67"/>
      <c r="D550" s="67"/>
      <c r="E550" s="67"/>
      <c r="F550" s="67"/>
      <c r="G550" s="67"/>
      <c r="H550" s="67"/>
      <c r="I550" s="67"/>
      <c r="J550" s="67"/>
      <c r="K550" s="67"/>
      <c r="L550" s="67"/>
      <c r="M550" s="67"/>
      <c r="N550" s="67"/>
      <c r="O550" s="70"/>
      <c r="P550" s="70"/>
      <c r="Q550" s="70"/>
    </row>
    <row r="551" spans="1:14" s="70" customFormat="1" ht="12.7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</row>
    <row r="552" spans="1:14" s="70" customFormat="1" ht="15">
      <c r="A552" s="68"/>
      <c r="B552"/>
      <c r="C552"/>
      <c r="D552"/>
      <c r="E552"/>
      <c r="F552"/>
      <c r="G552"/>
      <c r="H552"/>
      <c r="I552"/>
      <c r="J552"/>
      <c r="K552"/>
      <c r="L552"/>
      <c r="M552"/>
      <c r="N552"/>
    </row>
    <row r="553" spans="1:14" s="70" customFormat="1" ht="15.75">
      <c r="A553" s="69"/>
      <c r="B553"/>
      <c r="C553"/>
      <c r="D553"/>
      <c r="E553"/>
      <c r="F553"/>
      <c r="G553"/>
      <c r="H553"/>
      <c r="I553"/>
      <c r="J553"/>
      <c r="K553" t="s">
        <v>318</v>
      </c>
      <c r="L553"/>
      <c r="M553"/>
      <c r="N553"/>
    </row>
    <row r="554" spans="1:17" s="93" customFormat="1" ht="15.75">
      <c r="A554" s="68"/>
      <c r="B554" s="67"/>
      <c r="C554" s="67"/>
      <c r="D554" s="69"/>
      <c r="E554" s="67"/>
      <c r="F554" s="67"/>
      <c r="G554" s="67"/>
      <c r="H554" s="67"/>
      <c r="I554" s="67"/>
      <c r="J554" s="69"/>
      <c r="K554" s="67" t="s">
        <v>319</v>
      </c>
      <c r="L554" s="69"/>
      <c r="M554" s="67"/>
      <c r="N554" s="67"/>
      <c r="O554" s="70"/>
      <c r="P554" s="70"/>
      <c r="Q554" s="70"/>
    </row>
    <row r="555" spans="1:14" s="70" customFormat="1" ht="15.75">
      <c r="A555"/>
      <c r="B555"/>
      <c r="C555"/>
      <c r="D555"/>
      <c r="E555"/>
      <c r="F555" s="69"/>
      <c r="G555"/>
      <c r="H555"/>
      <c r="I555"/>
      <c r="J555"/>
      <c r="K555"/>
      <c r="L555" t="s">
        <v>320</v>
      </c>
      <c r="M555"/>
      <c r="N555" s="69"/>
    </row>
    <row r="556" spans="1:17" s="93" customFormat="1" ht="12.75">
      <c r="A556" s="67"/>
      <c r="B556" s="67"/>
      <c r="C556" s="67"/>
      <c r="D556" s="67"/>
      <c r="E556" s="67"/>
      <c r="F556" s="67"/>
      <c r="G556" s="67"/>
      <c r="H556" s="67"/>
      <c r="I556" s="67"/>
      <c r="J556" s="67"/>
      <c r="K556" s="67"/>
      <c r="L556" s="67"/>
      <c r="M556" s="67"/>
      <c r="N556" s="67"/>
      <c r="O556" s="70"/>
      <c r="P556" s="70"/>
      <c r="Q556" s="70"/>
    </row>
    <row r="557" spans="1:17" s="93" customFormat="1" ht="15.75">
      <c r="A557" s="67"/>
      <c r="B557" s="67"/>
      <c r="C557" s="67"/>
      <c r="D557" s="67"/>
      <c r="E557" s="67"/>
      <c r="F557" s="67"/>
      <c r="G557" s="67"/>
      <c r="H557" s="67"/>
      <c r="I557" s="67"/>
      <c r="J557" s="67"/>
      <c r="K557" s="67"/>
      <c r="L557" s="69"/>
      <c r="M557" s="67"/>
      <c r="N557" s="67"/>
      <c r="O557" s="67"/>
      <c r="P557" s="70"/>
      <c r="Q557" s="70"/>
    </row>
    <row r="558" spans="1:15" s="70" customFormat="1" ht="15.7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 s="69"/>
      <c r="O558"/>
    </row>
    <row r="559" spans="1:14" s="70" customFormat="1" ht="12.7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</row>
    <row r="560" spans="1:14" s="70" customFormat="1" ht="12.7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</row>
    <row r="561" spans="1:14" s="70" customFormat="1" ht="12.7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</row>
    <row r="562" spans="1:14" s="70" customFormat="1" ht="12.7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</row>
    <row r="563" spans="1:14" s="70" customFormat="1" ht="12.7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</row>
    <row r="564" s="70" customFormat="1" ht="12.75"/>
    <row r="565" s="70" customFormat="1" ht="12.75"/>
    <row r="566" s="70" customFormat="1" ht="12.75"/>
    <row r="567" s="70" customFormat="1" ht="12.75"/>
    <row r="568" s="70" customFormat="1" ht="12.75"/>
    <row r="569" s="70" customFormat="1" ht="12.75"/>
    <row r="570" s="70" customFormat="1" ht="12.75"/>
    <row r="571" s="70" customFormat="1" ht="12.75"/>
    <row r="572" s="70" customFormat="1" ht="12.75"/>
    <row r="573" s="70" customFormat="1" ht="12.75"/>
    <row r="574" s="70" customFormat="1" ht="12.75"/>
    <row r="575" s="70" customFormat="1" ht="12.75"/>
    <row r="576" s="70" customFormat="1" ht="12.75"/>
    <row r="577" s="70" customFormat="1" ht="12.75"/>
    <row r="578" s="70" customFormat="1" ht="12.75"/>
    <row r="579" s="70" customFormat="1" ht="12.75"/>
    <row r="580" s="70" customFormat="1" ht="12.75"/>
    <row r="581" s="70" customFormat="1" ht="12.75"/>
    <row r="582" s="70" customFormat="1" ht="12.75"/>
    <row r="583" s="70" customFormat="1" ht="12.75"/>
    <row r="584" s="70" customFormat="1" ht="12.75"/>
    <row r="585" s="70" customFormat="1" ht="12.75"/>
    <row r="586" s="70" customFormat="1" ht="12.75"/>
    <row r="587" s="70" customFormat="1" ht="12.75"/>
    <row r="588" s="70" customFormat="1" ht="12.75"/>
    <row r="589" s="70" customFormat="1" ht="12.75"/>
    <row r="590" s="70" customFormat="1" ht="12.75"/>
    <row r="591" s="70" customFormat="1" ht="12.75"/>
    <row r="592" s="70" customFormat="1" ht="12.75"/>
    <row r="593" spans="1:14" s="70" customFormat="1" ht="12.7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</row>
    <row r="594" spans="1:14" s="70" customFormat="1" ht="12.7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</row>
    <row r="595" spans="1:14" s="70" customFormat="1" ht="12.7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</row>
    <row r="596" spans="1:14" s="70" customFormat="1" ht="12.7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</row>
    <row r="597" spans="1:14" s="70" customFormat="1" ht="12.7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</row>
    <row r="598" spans="1:14" s="70" customFormat="1" ht="12.7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</row>
    <row r="599" spans="1:14" s="70" customFormat="1" ht="12.7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</row>
    <row r="600" spans="1:14" s="70" customFormat="1" ht="12.7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</row>
    <row r="601" spans="1:14" s="70" customFormat="1" ht="12.7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</row>
    <row r="602" spans="1:14" s="70" customFormat="1" ht="12.7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</row>
    <row r="603" spans="1:14" s="70" customFormat="1" ht="12.7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</row>
    <row r="604" spans="1:14" s="70" customFormat="1" ht="12.7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</row>
    <row r="605" spans="1:14" s="70" customFormat="1" ht="12.7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</row>
    <row r="606" spans="1:14" s="70" customFormat="1" ht="12.7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</row>
    <row r="607" spans="1:14" s="70" customFormat="1" ht="12.7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</row>
    <row r="608" spans="1:14" s="70" customFormat="1" ht="12.7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</row>
    <row r="609" spans="1:14" s="70" customFormat="1" ht="12.7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</row>
    <row r="610" spans="1:14" s="70" customFormat="1" ht="12.7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</row>
    <row r="611" spans="1:14" s="70" customFormat="1" ht="12.7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</row>
    <row r="612" spans="1:14" s="70" customFormat="1" ht="12.7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</row>
    <row r="613" spans="1:14" s="70" customFormat="1" ht="12.7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</row>
    <row r="614" spans="1:14" s="70" customFormat="1" ht="12.7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</row>
    <row r="615" spans="1:14" s="70" customFormat="1" ht="12.7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</row>
    <row r="616" spans="1:14" s="70" customFormat="1" ht="12.7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</row>
    <row r="617" spans="1:14" s="70" customFormat="1" ht="12.7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</row>
    <row r="618" spans="1:14" s="70" customFormat="1" ht="12.7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</row>
    <row r="619" spans="1:14" s="70" customFormat="1" ht="12.7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</row>
    <row r="620" spans="1:14" s="70" customFormat="1" ht="12.7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</row>
    <row r="621" spans="1:14" s="70" customFormat="1" ht="12.7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</row>
    <row r="622" spans="1:14" s="70" customFormat="1" ht="12.7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</row>
    <row r="623" spans="1:14" s="70" customFormat="1" ht="12.7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</row>
    <row r="624" spans="1:14" s="70" customFormat="1" ht="12.7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</row>
    <row r="625" spans="1:14" s="70" customFormat="1" ht="12.7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</row>
    <row r="626" spans="1:14" s="70" customFormat="1" ht="12.7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</row>
    <row r="627" spans="1:14" s="70" customFormat="1" ht="12.7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</row>
    <row r="628" spans="1:14" s="70" customFormat="1" ht="12.7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</row>
    <row r="629" spans="1:14" s="70" customFormat="1" ht="12.7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</row>
    <row r="630" spans="1:14" s="70" customFormat="1" ht="12.7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</row>
    <row r="631" spans="1:14" s="70" customFormat="1" ht="12.7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</row>
    <row r="632" spans="1:14" s="70" customFormat="1" ht="12.7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</row>
    <row r="633" spans="1:14" s="70" customFormat="1" ht="12.7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</row>
    <row r="634" spans="1:14" s="70" customFormat="1" ht="12.7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</row>
    <row r="635" spans="1:14" s="70" customFormat="1" ht="12.7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</row>
    <row r="636" spans="1:14" s="70" customFormat="1" ht="12.7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</row>
    <row r="637" spans="1:14" s="70" customFormat="1" ht="12.7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</row>
    <row r="638" spans="1:14" s="70" customFormat="1" ht="12.7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</row>
    <row r="639" spans="1:14" s="70" customFormat="1" ht="12.7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</row>
    <row r="640" spans="1:14" s="70" customFormat="1" ht="12.7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</row>
    <row r="641" spans="1:14" s="70" customFormat="1" ht="12.7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</row>
    <row r="642" spans="1:14" s="70" customFormat="1" ht="12.7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</row>
    <row r="643" spans="1:14" s="70" customFormat="1" ht="12.7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</row>
    <row r="644" spans="1:14" s="70" customFormat="1" ht="12.7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</row>
    <row r="645" spans="1:14" s="70" customFormat="1" ht="12.7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</row>
    <row r="646" spans="1:14" s="70" customFormat="1" ht="12.7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</row>
    <row r="647" spans="1:14" s="70" customFormat="1" ht="12.7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</row>
    <row r="648" spans="1:14" s="70" customFormat="1" ht="12.7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</row>
    <row r="649" spans="1:14" s="70" customFormat="1" ht="12.7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</row>
    <row r="650" spans="1:14" s="70" customFormat="1" ht="12.7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</row>
    <row r="651" spans="1:14" s="70" customFormat="1" ht="12.7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</row>
    <row r="652" spans="1:14" s="70" customFormat="1" ht="12.7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</row>
    <row r="653" spans="1:14" s="70" customFormat="1" ht="12.7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</row>
    <row r="654" spans="1:14" s="70" customFormat="1" ht="12.7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</row>
    <row r="655" spans="1:14" s="70" customFormat="1" ht="12.7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</row>
    <row r="656" spans="1:14" s="70" customFormat="1" ht="12.7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</row>
    <row r="657" spans="1:14" s="70" customFormat="1" ht="12.7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</row>
    <row r="658" spans="1:14" s="70" customFormat="1" ht="12.7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</row>
    <row r="659" spans="1:14" s="70" customFormat="1" ht="12.7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</row>
    <row r="660" spans="1:14" s="70" customFormat="1" ht="12.7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</row>
    <row r="661" spans="1:14" s="70" customFormat="1" ht="12.7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</row>
    <row r="662" spans="1:14" s="70" customFormat="1" ht="12.7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</row>
    <row r="663" spans="1:14" s="70" customFormat="1" ht="12.7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</row>
    <row r="664" spans="1:14" s="70" customFormat="1" ht="12.7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</row>
    <row r="665" spans="1:14" s="70" customFormat="1" ht="12.7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</row>
    <row r="666" spans="1:14" s="70" customFormat="1" ht="12.7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</row>
    <row r="667" spans="1:14" s="70" customFormat="1" ht="12.7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</row>
    <row r="668" spans="1:14" s="70" customFormat="1" ht="12.7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</row>
    <row r="669" spans="1:14" s="70" customFormat="1" ht="12.7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</row>
    <row r="670" spans="1:14" s="70" customFormat="1" ht="12.7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</row>
    <row r="671" spans="1:14" s="70" customFormat="1" ht="12.7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</row>
    <row r="672" spans="1:14" s="70" customFormat="1" ht="12.7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</row>
    <row r="673" spans="1:14" s="70" customFormat="1" ht="12.7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</row>
    <row r="674" spans="1:14" s="70" customFormat="1" ht="12.7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</row>
    <row r="675" spans="1:14" s="70" customFormat="1" ht="12.7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</row>
    <row r="676" spans="1:14" s="70" customFormat="1" ht="12.7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</row>
    <row r="677" spans="1:14" s="70" customFormat="1" ht="12.7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</row>
    <row r="678" spans="1:14" s="70" customFormat="1" ht="12.7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</row>
    <row r="679" spans="1:14" s="70" customFormat="1" ht="12.7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</row>
    <row r="680" spans="1:14" s="70" customFormat="1" ht="12.7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</row>
    <row r="681" spans="1:14" s="70" customFormat="1" ht="12.7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</row>
    <row r="682" spans="1:14" s="70" customFormat="1" ht="12.7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</row>
    <row r="683" spans="1:14" s="70" customFormat="1" ht="12.7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</row>
    <row r="684" spans="1:14" s="70" customFormat="1" ht="12.7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</row>
    <row r="685" spans="1:14" s="70" customFormat="1" ht="12.7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</row>
    <row r="686" spans="1:14" s="70" customFormat="1" ht="12.7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</row>
    <row r="687" spans="1:14" s="70" customFormat="1" ht="12.7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</row>
    <row r="688" spans="1:14" s="70" customFormat="1" ht="12.7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</row>
    <row r="689" spans="1:14" s="70" customFormat="1" ht="12.7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</row>
    <row r="690" spans="1:14" s="70" customFormat="1" ht="12.7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</row>
    <row r="691" spans="1:14" s="70" customFormat="1" ht="12.7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</row>
    <row r="692" spans="1:14" s="70" customFormat="1" ht="12.7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</row>
    <row r="693" spans="1:14" s="70" customFormat="1" ht="12.7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</row>
    <row r="694" spans="1:14" s="70" customFormat="1" ht="12.7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</row>
    <row r="695" spans="1:14" s="70" customFormat="1" ht="12.7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</row>
    <row r="696" spans="1:14" s="70" customFormat="1" ht="12.7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</row>
    <row r="697" spans="1:14" s="70" customFormat="1" ht="12.7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</row>
    <row r="698" spans="1:14" s="70" customFormat="1" ht="12.7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</row>
    <row r="699" spans="1:14" s="70" customFormat="1" ht="12.7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</row>
    <row r="700" spans="1:14" s="70" customFormat="1" ht="12.7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</row>
    <row r="701" spans="1:14" s="70" customFormat="1" ht="12.7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</row>
    <row r="702" spans="1:14" s="70" customFormat="1" ht="12.7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</row>
    <row r="703" spans="1:14" s="70" customFormat="1" ht="12.7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</row>
    <row r="704" spans="1:14" s="70" customFormat="1" ht="12.7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</row>
    <row r="705" spans="1:14" s="70" customFormat="1" ht="12.7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</row>
    <row r="706" spans="1:14" s="70" customFormat="1" ht="12.7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</row>
    <row r="707" spans="1:14" s="70" customFormat="1" ht="12.7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</row>
    <row r="708" spans="1:14" s="70" customFormat="1" ht="12.7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</row>
    <row r="709" spans="1:14" s="70" customFormat="1" ht="12.7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</row>
    <row r="710" spans="1:14" s="70" customFormat="1" ht="12.7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</row>
    <row r="711" spans="1:14" s="70" customFormat="1" ht="12.7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</row>
    <row r="712" spans="1:14" s="70" customFormat="1" ht="12.7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</row>
    <row r="713" spans="1:14" s="70" customFormat="1" ht="12.7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</row>
    <row r="714" spans="1:14" s="70" customFormat="1" ht="12.7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</row>
    <row r="715" spans="1:14" s="70" customFormat="1" ht="12.7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</row>
    <row r="716" spans="1:14" s="70" customFormat="1" ht="12.7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</row>
    <row r="717" spans="1:14" s="70" customFormat="1" ht="12.7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</row>
    <row r="718" spans="1:14" s="70" customFormat="1" ht="12.7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</row>
    <row r="719" spans="1:14" s="70" customFormat="1" ht="12.7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</row>
    <row r="720" spans="1:14" s="70" customFormat="1" ht="12.7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</row>
    <row r="721" spans="1:14" s="70" customFormat="1" ht="12.7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</row>
    <row r="722" spans="1:14" s="70" customFormat="1" ht="12.7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</row>
    <row r="723" spans="1:14" s="70" customFormat="1" ht="12.7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</row>
    <row r="724" spans="1:14" s="70" customFormat="1" ht="12.7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</row>
    <row r="725" spans="1:14" s="70" customFormat="1" ht="12.7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</row>
    <row r="726" spans="1:14" s="70" customFormat="1" ht="12.7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</row>
    <row r="727" spans="1:14" s="70" customFormat="1" ht="12.7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</row>
    <row r="728" spans="1:14" s="70" customFormat="1" ht="12.7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</row>
    <row r="729" spans="1:14" s="70" customFormat="1" ht="12.7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</row>
    <row r="730" spans="1:14" s="70" customFormat="1" ht="12.7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</row>
    <row r="731" spans="1:14" s="70" customFormat="1" ht="12.7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</row>
    <row r="732" spans="1:14" s="70" customFormat="1" ht="12.7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</row>
    <row r="733" spans="1:14" s="70" customFormat="1" ht="12.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</row>
    <row r="734" spans="1:14" s="70" customFormat="1" ht="12.7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</row>
    <row r="735" spans="1:14" s="70" customFormat="1" ht="12.7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</row>
    <row r="736" spans="1:14" s="70" customFormat="1" ht="12.7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</row>
    <row r="737" spans="1:14" s="70" customFormat="1" ht="12.7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</row>
    <row r="738" spans="1:14" s="70" customFormat="1" ht="12.7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</row>
    <row r="739" spans="1:14" s="70" customFormat="1" ht="12.7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</row>
    <row r="740" spans="1:14" s="70" customFormat="1" ht="12.7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</row>
    <row r="741" spans="1:14" s="70" customFormat="1" ht="12.7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</row>
    <row r="742" spans="1:14" s="70" customFormat="1" ht="12.7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</row>
    <row r="743" spans="1:14" s="70" customFormat="1" ht="12.7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</row>
    <row r="744" spans="1:14" s="70" customFormat="1" ht="12.7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</row>
    <row r="745" spans="1:14" s="70" customFormat="1" ht="12.7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</row>
    <row r="746" spans="1:14" s="70" customFormat="1" ht="12.7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</row>
    <row r="747" spans="1:14" s="70" customFormat="1" ht="12.7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</row>
    <row r="748" spans="1:14" s="70" customFormat="1" ht="12.7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</row>
    <row r="749" spans="1:14" s="70" customFormat="1" ht="12.7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</row>
    <row r="750" spans="1:14" s="70" customFormat="1" ht="12.7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</row>
    <row r="751" spans="1:14" s="70" customFormat="1" ht="12.7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</row>
    <row r="752" spans="1:14" s="70" customFormat="1" ht="12.7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</row>
    <row r="753" spans="1:14" s="70" customFormat="1" ht="12.7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</row>
    <row r="754" spans="1:14" s="70" customFormat="1" ht="12.7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</row>
    <row r="755" spans="1:14" s="70" customFormat="1" ht="12.7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</row>
    <row r="756" spans="1:14" s="70" customFormat="1" ht="12.7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</row>
    <row r="757" spans="1:14" s="70" customFormat="1" ht="12.7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</row>
    <row r="758" spans="1:14" s="70" customFormat="1" ht="12.7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</row>
    <row r="759" spans="1:14" s="70" customFormat="1" ht="12.7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</row>
    <row r="760" spans="1:14" s="70" customFormat="1" ht="12.7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</row>
    <row r="761" spans="1:14" s="70" customFormat="1" ht="12.7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</row>
    <row r="762" spans="1:14" s="70" customFormat="1" ht="12.7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</row>
    <row r="763" spans="1:14" s="70" customFormat="1" ht="12.7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</row>
    <row r="764" spans="1:14" s="70" customFormat="1" ht="12.7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</row>
    <row r="765" spans="1:14" s="70" customFormat="1" ht="12.7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</row>
    <row r="766" spans="1:14" s="70" customFormat="1" ht="12.7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</row>
    <row r="767" spans="1:14" s="70" customFormat="1" ht="12.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</row>
    <row r="768" spans="1:14" s="70" customFormat="1" ht="12.7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</row>
    <row r="769" spans="1:14" s="70" customFormat="1" ht="12.7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</row>
    <row r="770" spans="1:14" s="70" customFormat="1" ht="12.7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</row>
    <row r="771" spans="1:14" s="70" customFormat="1" ht="12.7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</row>
    <row r="772" spans="1:14" s="70" customFormat="1" ht="12.7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</row>
    <row r="773" spans="1:14" s="70" customFormat="1" ht="12.7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</row>
    <row r="774" spans="1:14" s="70" customFormat="1" ht="12.7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</row>
    <row r="775" spans="1:14" s="70" customFormat="1" ht="12.7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</row>
    <row r="776" spans="1:14" s="70" customFormat="1" ht="12.7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</row>
    <row r="777" spans="1:14" s="70" customFormat="1" ht="12.7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</row>
    <row r="778" spans="1:14" s="70" customFormat="1" ht="12.7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</row>
    <row r="779" spans="1:14" s="70" customFormat="1" ht="12.7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</row>
    <row r="780" spans="1:14" s="70" customFormat="1" ht="12.7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</row>
    <row r="781" spans="1:14" s="70" customFormat="1" ht="12.7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</row>
    <row r="782" spans="1:14" s="70" customFormat="1" ht="12.7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</row>
    <row r="783" spans="1:14" s="70" customFormat="1" ht="12.7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</row>
    <row r="784" spans="1:14" s="70" customFormat="1" ht="12.7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</row>
    <row r="785" spans="1:14" s="70" customFormat="1" ht="12.7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</row>
    <row r="786" spans="1:14" s="70" customFormat="1" ht="12.7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</row>
    <row r="787" spans="1:14" s="70" customFormat="1" ht="12.7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</row>
    <row r="788" spans="1:14" s="70" customFormat="1" ht="12.7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</row>
    <row r="789" spans="1:14" s="70" customFormat="1" ht="12.7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</row>
    <row r="790" spans="1:14" s="70" customFormat="1" ht="12.7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</row>
    <row r="791" spans="1:14" s="70" customFormat="1" ht="12.7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</row>
    <row r="792" spans="1:14" s="70" customFormat="1" ht="12.7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</row>
    <row r="793" spans="1:14" s="70" customFormat="1" ht="12.7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</row>
    <row r="794" spans="1:14" s="70" customFormat="1" ht="12.7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</row>
    <row r="795" spans="1:14" s="70" customFormat="1" ht="12.7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</row>
    <row r="796" spans="1:14" s="70" customFormat="1" ht="12.7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</row>
    <row r="797" spans="1:14" s="70" customFormat="1" ht="12.7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</row>
    <row r="798" spans="1:14" s="70" customFormat="1" ht="12.7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</row>
    <row r="799" spans="1:14" s="70" customFormat="1" ht="12.7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</row>
    <row r="800" spans="1:14" s="70" customFormat="1" ht="12.7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</row>
    <row r="801" spans="1:14" s="70" customFormat="1" ht="12.7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</row>
    <row r="802" spans="1:14" s="70" customFormat="1" ht="12.7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</row>
    <row r="803" spans="1:14" s="70" customFormat="1" ht="12.7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</row>
    <row r="804" spans="1:14" s="70" customFormat="1" ht="12.7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</row>
    <row r="805" spans="1:14" s="70" customFormat="1" ht="12.7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</row>
    <row r="806" spans="1:14" s="70" customFormat="1" ht="12.7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</row>
    <row r="807" spans="1:14" s="70" customFormat="1" ht="12.7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</row>
    <row r="808" spans="1:14" s="70" customFormat="1" ht="12.7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</row>
    <row r="809" spans="1:14" s="70" customFormat="1" ht="12.7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</row>
    <row r="810" spans="1:14" s="70" customFormat="1" ht="12.7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</row>
    <row r="811" spans="1:14" s="70" customFormat="1" ht="12.7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</row>
    <row r="812" spans="1:14" s="70" customFormat="1" ht="12.7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</row>
    <row r="813" spans="1:14" s="70" customFormat="1" ht="12.7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</row>
    <row r="814" spans="1:14" s="70" customFormat="1" ht="12.7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</row>
    <row r="815" spans="1:14" s="70" customFormat="1" ht="12.7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</row>
    <row r="816" spans="1:14" s="70" customFormat="1" ht="12.7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</row>
    <row r="817" spans="1:14" s="70" customFormat="1" ht="12.7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</row>
    <row r="818" spans="1:14" s="70" customFormat="1" ht="12.7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</row>
    <row r="819" spans="1:14" s="70" customFormat="1" ht="12.7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</row>
    <row r="820" spans="1:14" s="70" customFormat="1" ht="12.7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</row>
    <row r="821" spans="1:14" s="70" customFormat="1" ht="12.7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</row>
    <row r="822" spans="1:14" s="70" customFormat="1" ht="12.7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</row>
    <row r="823" spans="1:14" s="70" customFormat="1" ht="12.7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</row>
    <row r="824" spans="1:14" s="70" customFormat="1" ht="12.7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</row>
    <row r="825" spans="1:14" s="70" customFormat="1" ht="12.7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</row>
    <row r="826" spans="1:14" s="70" customFormat="1" ht="12.7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</row>
    <row r="827" spans="1:14" s="70" customFormat="1" ht="12.7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</row>
    <row r="828" spans="1:14" s="70" customFormat="1" ht="12.7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</row>
    <row r="829" spans="1:14" s="70" customFormat="1" ht="12.7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</row>
    <row r="830" spans="1:14" s="70" customFormat="1" ht="12.7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</row>
    <row r="831" spans="1:14" s="70" customFormat="1" ht="12.7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</row>
    <row r="832" spans="1:14" s="70" customFormat="1" ht="12.7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</row>
    <row r="833" spans="1:14" s="70" customFormat="1" ht="12.7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</row>
    <row r="834" spans="1:14" s="70" customFormat="1" ht="12.7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</row>
    <row r="835" spans="1:14" s="70" customFormat="1" ht="12.7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</row>
    <row r="836" spans="1:14" s="70" customFormat="1" ht="12.7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</row>
    <row r="837" spans="1:14" s="70" customFormat="1" ht="12.7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</row>
    <row r="838" spans="1:14" s="70" customFormat="1" ht="12.7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</row>
    <row r="839" spans="1:14" s="70" customFormat="1" ht="12.7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</row>
    <row r="840" spans="1:14" s="70" customFormat="1" ht="12.7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</row>
    <row r="841" spans="1:14" s="70" customFormat="1" ht="12.7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</row>
    <row r="842" spans="1:14" s="70" customFormat="1" ht="12.7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</row>
    <row r="843" spans="1:14" s="70" customFormat="1" ht="12.7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</row>
    <row r="844" spans="1:14" s="70" customFormat="1" ht="12.7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</row>
    <row r="845" spans="1:14" s="70" customFormat="1" ht="12.7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</row>
    <row r="846" spans="1:14" s="70" customFormat="1" ht="12.7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</row>
    <row r="847" spans="1:14" s="70" customFormat="1" ht="12.7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</row>
    <row r="848" spans="1:14" s="70" customFormat="1" ht="12.7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</row>
    <row r="849" spans="1:14" s="70" customFormat="1" ht="12.7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</row>
    <row r="850" spans="1:14" s="70" customFormat="1" ht="12.7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</row>
    <row r="851" spans="1:14" s="70" customFormat="1" ht="12.7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</row>
    <row r="852" spans="1:14" s="70" customFormat="1" ht="12.7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</row>
    <row r="853" spans="1:14" s="70" customFormat="1" ht="12.7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</row>
    <row r="854" spans="1:14" s="70" customFormat="1" ht="12.7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</row>
    <row r="855" spans="1:14" s="70" customFormat="1" ht="12.7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</row>
    <row r="856" spans="1:14" s="70" customFormat="1" ht="12.7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</row>
  </sheetData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disni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Stanka</dc:creator>
  <cp:keywords/>
  <dc:description/>
  <cp:lastModifiedBy>Tihomir Manov</cp:lastModifiedBy>
  <cp:lastPrinted>2004-09-13T07:03:18Z</cp:lastPrinted>
  <dcterms:created xsi:type="dcterms:W3CDTF">2004-09-07T06:27:25Z</dcterms:created>
  <dcterms:modified xsi:type="dcterms:W3CDTF">2004-09-27T13:23:44Z</dcterms:modified>
  <cp:category/>
  <cp:version/>
  <cp:contentType/>
  <cp:contentStatus/>
</cp:coreProperties>
</file>