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Pril1" sheetId="1" r:id="rId1"/>
    <sheet name="Pril2" sheetId="2" r:id="rId2"/>
  </sheets>
  <definedNames>
    <definedName name="_xlnm.Print_Titles" localSheetId="0">'Pril1'!$19:$19</definedName>
    <definedName name="_xlnm.Print_Titles" localSheetId="1">'Pril2'!$13:$13</definedName>
  </definedNames>
  <calcPr fullCalcOnLoad="1"/>
</workbook>
</file>

<file path=xl/sharedStrings.xml><?xml version="1.0" encoding="utf-8"?>
<sst xmlns="http://schemas.openxmlformats.org/spreadsheetml/2006/main" count="1469" uniqueCount="379">
  <si>
    <t>ПРИЛОЖЕНИЕ №1</t>
  </si>
  <si>
    <t>ОТЧЕТ</t>
  </si>
  <si>
    <t>НА ПРИХОДИТЕ ПО БЮДЖЕТА НА ОБЩИНА ВЕЛИКО ТЪРНОВО</t>
  </si>
  <si>
    <t>ПАРА</t>
  </si>
  <si>
    <t>БЮДЖЕТ</t>
  </si>
  <si>
    <t>УТОЧНЕН</t>
  </si>
  <si>
    <t>НАИМЕНОВАНИЕ НА ПАРАГРАФА</t>
  </si>
  <si>
    <t>ГРАФ</t>
  </si>
  <si>
    <t>І. ДАНЪЧНИ ПРИХОДИ</t>
  </si>
  <si>
    <t>1. С ДЪРЖАВЕН ХАРАКТЕР</t>
  </si>
  <si>
    <t>ІІ. ВЗАИМООТНОШЕНИЯ С ЦБ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</si>
  <si>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</si>
  <si>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</si>
  <si>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</si>
  <si>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</si>
  <si>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г)ДР. ПОЛУЧЕНИ ОТ ОБЩИНИ ЦЕЛЕВИ ТРАНСФЕРИ(СУБСИДИИ) ОТ ЦБ</t>
  </si>
  <si>
    <t xml:space="preserve"> д)ДЪРЖ.ТРАНСФЕР НА ПРЕОТСТ.ДАНЪЦИ ПО ЗОДФЛ (+)</t>
  </si>
  <si>
    <t xml:space="preserve"> -ВЪЗСТАНОВЕНИ ТРАНСФЕРИ ОТ ЦБ /-/</t>
  </si>
  <si>
    <t xml:space="preserve"> ВСИЧКО ВЗАИМООТНОШЕНИЯ:</t>
  </si>
  <si>
    <t xml:space="preserve">ІІІ.ТРАНСФЕРИ </t>
  </si>
  <si>
    <t>ТРАНСФЕРИ (СУБС.ВН.)М/У  БЮДЖ.СМЕТKИ (НЕТО)</t>
  </si>
  <si>
    <t>-ПОЛУЧЕНИ ТРАНСФЕРИ (+)</t>
  </si>
  <si>
    <t>-ПРЕДОСТАВЕНИ ТРАНСФЕРИ (-)</t>
  </si>
  <si>
    <t xml:space="preserve"> -ТРАНСФ. ОТ МТСП ПО ПР-МИ ЗА ОСИГ. НА ЗАЕТ. (+/-)</t>
  </si>
  <si>
    <t xml:space="preserve"> ВСИЧКО ТРАНСФЕРИ:</t>
  </si>
  <si>
    <t>V. ФИНАНСИРАНЕ НА ДЕФИЦИТА(ИЗЛИШЪКА)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</si>
  <si>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</si>
  <si>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</si>
  <si>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</si>
  <si>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</si>
  <si>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</si>
  <si>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ВСИЧКО ПРИХОДИ ЗА ДЕЛЕГ. ДЪРЖАВНИ ДЕЙНОСТИ:</t>
  </si>
  <si>
    <t>І. МЕСТНИ ПРИХОДИ</t>
  </si>
  <si>
    <t>1. ДАНЪЧНИ ПРИХОДИ</t>
  </si>
  <si>
    <t>ИМУЩЕСТВЕНИ ДАНЪЦИ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</si>
  <si>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</si>
  <si>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</si>
  <si>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</si>
  <si>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ВЪЗМ.НАЧИН</t>
  </si>
  <si>
    <t xml:space="preserve"> -ПЪТЕН ДАНЪK</t>
  </si>
  <si>
    <t xml:space="preserve"> - ДРУГИ ДАНЪЦИ</t>
  </si>
  <si>
    <t xml:space="preserve"> ВСИЧКО ИМУЩЕСТВЕНИ ДАНЪЦИ:</t>
  </si>
  <si>
    <t xml:space="preserve"> 2. НЕДАНЪЧНИ ПРИХОДИ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</si>
  <si>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</si>
  <si>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</si>
  <si>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</si>
  <si>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</si>
  <si>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</si>
  <si>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</si>
  <si>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</si>
  <si>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-ПРИХОДИ ОТ ЛИХВИ ОТ ДЦК /ОбЦК/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</si>
  <si>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</si>
  <si>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</si>
  <si>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</si>
  <si>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</si>
  <si>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</si>
  <si>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</si>
  <si>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</si>
  <si>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</si>
  <si>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</si>
  <si>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</si>
  <si>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</si>
  <si>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</si>
  <si>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</si>
  <si>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</si>
  <si>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-ЗА ПРИТЕЖАВАНЕ НА КУЧЕ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</si>
  <si>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</si>
  <si>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</si>
  <si>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</si>
  <si>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</si>
  <si>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 xml:space="preserve"> -РЕАЛИЗ. КУРСОВИ Р-КИ ОТ ВАЛУТНИ ОПЕРАЦИИ (НЕТО)</t>
  </si>
  <si>
    <t xml:space="preserve"> -ПОЛУЧЕНИ ЗАСТРАХОВАТЕЛНИ ОБЕЗЩЕТЕНИЯ ЗА ДМА</t>
  </si>
  <si>
    <t xml:space="preserve"> - ПОЛУЧЕНИ ДРУГИ ЗАСТРАХОВКИ И ОБЕЗЩЕТЕНИЯ</t>
  </si>
  <si>
    <t xml:space="preserve"> -ДРУГИ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</si>
  <si>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</si>
  <si>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</si>
  <si>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</si>
  <si>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</si>
  <si>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 ПОСТЪПЛЕНИЯ ОТ ПРОДАЖБА НА СГРАДИ</t>
  </si>
  <si>
    <t xml:space="preserve"> - ПОСТЪПЛЕНИЯ ОТ ПРОДАЖБА НА ДРУГИ ДМА</t>
  </si>
  <si>
    <t xml:space="preserve"> - ПОСТЪПЛЕНИЯ ОТ ПРОДАЖБА НА НМА</t>
  </si>
  <si>
    <t xml:space="preserve"> - ПОСТЪПЛЕНИЯ ОТ ПРОДАЖБА НА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</si>
  <si>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</si>
  <si>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</si>
  <si>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</si>
  <si>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- КАП. ДАРЕНИЯ, ПОМОЩИ И ДР.</t>
  </si>
  <si>
    <t>ПОМОЩИ, ДАРЕНИЯ И ДР.БЕЗВ.ПОЛ.СУМИ ОТ ЧУЖБИНА</t>
  </si>
  <si>
    <t xml:space="preserve"> - КАП. ДАРЕНИЯ, ПОМОЩИ И ДР.БЕЗВ.ПОЛ.СУМИ ОТ ЧУЖБИНА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</si>
  <si>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</si>
  <si>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</si>
  <si>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</si>
  <si>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 xml:space="preserve">ІІІ. ТРАНСФЕРИ </t>
  </si>
  <si>
    <t>ТРАНСФ.(СУБС.ВН.)М/У БЮДЖ.И ИЗВ.БЮДЖ.С-KИ</t>
  </si>
  <si>
    <t>ТРАНСФ. ОТ/ЗА ПУДООС /НЕТО/</t>
  </si>
  <si>
    <t>ІV. ВРЕМЕННИ БЕЗЛИХВЕНИ ЗАЕМИ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</si>
  <si>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</si>
  <si>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</si>
  <si>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</si>
  <si>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</si>
  <si>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</si>
  <si>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 xml:space="preserve"> ВСИЧКО ПРИХОДИ(I+II+III+IV):</t>
  </si>
  <si>
    <t>ДОБИВАНЕ НА ДЯЛОВЕ, АКЦИИ И СЪУЧАСТИЯ /НЕТО/</t>
  </si>
  <si>
    <t>ЗАЕМИ ОТ ДР.БАНКИ В СТРАНАТА -НЕТО(+/-)</t>
  </si>
  <si>
    <t xml:space="preserve"> - получени дългосрочни заеми от банки в страната /+/</t>
  </si>
  <si>
    <t xml:space="preserve"> - погасени дългосрочни заеми от банки в страната /-/ </t>
  </si>
  <si>
    <t>ПОКУПКО-ПРОДАЖБА НА ДЪРЖ.(ОБЩ.)ЦК ОТ БЮДЖ.ПРЕДПР.</t>
  </si>
  <si>
    <t>ПОКУПКА НА ДЪРЖ.(ОБЩ.)ЦК ОТ БЮДЖ.ПРЕДПР.НА ПЪРВ.ПАЗАР /-/</t>
  </si>
  <si>
    <t>ДРУГО ФИНАНСИРАНЕ - НЕТО (+/-)</t>
  </si>
  <si>
    <t>ЗАДЪЛЖ. ПО ФИН. ЛИЗИНГ И ТЪРГ. К-Т КЪМ МЕСТНИ ЛИЦА (+/-)</t>
  </si>
  <si>
    <t>ОСТАТЪК В ЛЕВА ПО СМЕТКИ ОТ ПРЕДХОДНИЯ ПЕРИОД /+/</t>
  </si>
  <si>
    <t>ОСТАТЪК В ЛЕВОВА РАВНОСТ.ПО ВАЛ.С-КИ ОТ ПРЕДХОДНИЯ ПЕРИОД /+/</t>
  </si>
  <si>
    <t>НАЛИЧНОСТ В ЛЕВА ПО СМЕТКИ В КРАЯ НА ПЕРИОДА /-/</t>
  </si>
  <si>
    <t>НАЛ. В ЛВ. Р/СТ ПО ВАЛ. СМ. В КРАЯ НА ПЕРИОДА /-/</t>
  </si>
  <si>
    <t>ПРЕОЦЕНКА НА ВАЛУТНИ НАЛИЧНОСТИ (+/-)</t>
  </si>
  <si>
    <t xml:space="preserve"> ОБЩО ПРИХОДИ ЗА МЕСТНИ ДЕЙНОСТИ:</t>
  </si>
  <si>
    <t>ВСИЧКО ПРИХОДИ:</t>
  </si>
  <si>
    <t>ЗА КАП. РАЗХ. ОТ СОБСТВЕНИ ПРИХОДИ</t>
  </si>
  <si>
    <t>ПРИЛОЖЕНИЕ №2</t>
  </si>
  <si>
    <t>НА РАЗХОДИТЕ ПО БЮДЖЕТА НА ОБЩИНА ВЕЛИКО ТЪРНОВО</t>
  </si>
  <si>
    <t>НАИМЕНОВАНИЕ</t>
  </si>
  <si>
    <t>ПАРАГРАФ</t>
  </si>
  <si>
    <t>ЕБК</t>
  </si>
  <si>
    <t>2007 г.</t>
  </si>
  <si>
    <t>I. Р А З Х О Д И ЗА ДЕЛЕГИРАНИТЕ ОТ ДЪРЖАВАТА ДЕЙНОСТИ</t>
  </si>
  <si>
    <t xml:space="preserve"> 1. ФУНКЦИЯ ОБЩИ ДЪРЖАВНИ СЛУЖБИ</t>
  </si>
  <si>
    <t xml:space="preserve"> 1. ГРУПА ИЗПЪЛНИТЕЛНИ И ЗАКОНОДАТЕЛНИ ОРГАНИ</t>
  </si>
  <si>
    <t>КОНТРОЛНИ ДЪРЖАВИ И ОБЩИНСКИ ОРГАНИ</t>
  </si>
  <si>
    <t>1  1 1   111</t>
  </si>
  <si>
    <t>ЗАПЛ.ЗА ПЕРС.,НАЕТ ПО ТР.И СЛ.ПРАВООТНОШЕНИЯ</t>
  </si>
  <si>
    <t>-ЗАПЛ.НА ПЕРСОНАЛА ПО ТР.ПРАВООТНОШЕНИЯ</t>
  </si>
  <si>
    <t>ДР.ВЪЗНАГРАЖДЕНИЯ И ПЛАЩАНИЯ ЗА ПЕРСОНАЛА</t>
  </si>
  <si>
    <t xml:space="preserve"> - ИЗПЛАТЕНИ СУМИ ОТ СБКО НА ПЕРС. С ХАР. НА ВЪЗНАГР.</t>
  </si>
  <si>
    <t xml:space="preserve"> - ОБЕЗЩЕТЕНИЯ ЗА ПЕРСОНАЛА С ХАРАКТЕР НА ВЪЗНАГРАЖДЕНИЕ</t>
  </si>
  <si>
    <t xml:space="preserve"> - ДРУГИ ПЛАЩАНИЯ И ВЪЗНАГРАЖДЕНИЯ</t>
  </si>
  <si>
    <t>ЗАДЪЛЖИТ. ОСИГУРИТЕЛНИ ВНОСКИ ОТ РАБОТОДАТЕЛ</t>
  </si>
  <si>
    <t>ОСИГ. ВНОСКИ ОТ  РАБОТОДАТЕЛИТЕ ЗА ДОО</t>
  </si>
  <si>
    <t>ЗДРАВНО-ОСИГУР.ВНОСKИ ОТ РАБОТОДАТЕЛИ</t>
  </si>
  <si>
    <t>ВНОСKИ ЗА ДОП.ЗАДЪЛЖИТ. ОСИГУРЯВАНЕ ОТ РАБОТОДАТЕЛЯ</t>
  </si>
  <si>
    <t>ВСИЧКО ЗА ДЕЙНОСТ</t>
  </si>
  <si>
    <t>ДЪРЖ.И ОБЩ.СЛУЖБИ И ДЕЙНОСТИ ПО ИЗБОРИТЕ</t>
  </si>
  <si>
    <t>1  1 1   117</t>
  </si>
  <si>
    <t>-ЗАПЛ.НА ПЕРСОНАЛА ПО СЛ.ПРАВООТНОШЕНИЯ</t>
  </si>
  <si>
    <t xml:space="preserve"> -ЗАПЛ.ОТ ПРАВООТН.,ПРИРАВНЕНИ KЪМ ТРУДОВИТЕ</t>
  </si>
  <si>
    <t>-ЗА НЕЩАТЕН ПЕРСОНАЛ ПО  ТРУДОВИ ПРАВООТНОШЕНИЯ</t>
  </si>
  <si>
    <t xml:space="preserve"> - ЗА ПЕРСОНАЛ ПО ИЗВЪНТРУДОВИ ПРАВООТНОШЕНИЯ</t>
  </si>
  <si>
    <t>ИЗДРЪЖKА</t>
  </si>
  <si>
    <t>-ПОСТЕЛЕН ИНВЕНТАР И ОБЛЕKЛО</t>
  </si>
  <si>
    <t>-ВОДА,ГОРИВА И ЕНЕРГИЯ</t>
  </si>
  <si>
    <t xml:space="preserve"> -РАЗХОДИ ЗА ВЪНШНИ УСЛУГИ</t>
  </si>
  <si>
    <t>-СБKО</t>
  </si>
  <si>
    <t>ОБЩИНСKА АДМИНИСТРАЦИЯ</t>
  </si>
  <si>
    <t>1  1 1   122</t>
  </si>
  <si>
    <t>ВСИЧКО ЗА  ФУНКЦИЯ ОБЩИ ДЪРЖАВНИ СЛУЖБИ</t>
  </si>
  <si>
    <t>2. ФУНКЦИЯ ОТБРАНА И СИГУРНОСТ</t>
  </si>
  <si>
    <t>1. ГРУПА ОТБРАНА</t>
  </si>
  <si>
    <t xml:space="preserve"> </t>
  </si>
  <si>
    <t>ДРУГИ ДЕЙНОСТИ ПО ОТБРАНА</t>
  </si>
  <si>
    <t>2  1 1   219</t>
  </si>
  <si>
    <t>-МАТЕРИАЛИ</t>
  </si>
  <si>
    <t>-KОМАНДИРОВKИ В СТРАНАТА</t>
  </si>
  <si>
    <t>-ДР.НЕKЛАСИФИЦИРАНИ В ДР.ПАРАГРАФИ И ПОДПАРАГРАФИ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</si>
  <si>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</si>
  <si>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</si>
  <si>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</si>
  <si>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</si>
  <si>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ОСИГУРИТ.ВНОСКИ ОТ Р-Л ЗА УЧИТЕЛСКИ ПЕНС.ФОНД</t>
  </si>
  <si>
    <t>ВСИЧКО ЗА ГРУПА ПОЛИЦИЯ ВЪТРЕШЕН РЕД И СИГУРНОСТ:</t>
  </si>
  <si>
    <t>5. ГРУПА ГР. ЗАЩИТА, УПРАВЛ. И ДЕЙН. ПРИ КРИЗИ, СТИХ. БЕДСТВИЯ И АВАРИИ</t>
  </si>
  <si>
    <t>ОТБРАНИТЕЛНО МОБИЛИЗАЦИОННА ПОДГОТОВКА</t>
  </si>
  <si>
    <t>2  51  282</t>
  </si>
  <si>
    <t>-ТЕKУЩ РЕМОНТ</t>
  </si>
  <si>
    <t>ЛИКВИД. НА ПОСЛЕДИЦИ ОТ СТИХ. БЕДСТВИЯ И ПРОИЗВ.  АВАРИИ</t>
  </si>
  <si>
    <t>2 52 284</t>
  </si>
  <si>
    <t>ВСИЧКО ЗА ДЕЙНОСТ:</t>
  </si>
  <si>
    <t>ВСИЧКО ЗА ГРУПА 5. ГРАЖДАНСКА ЗАЩИТА И ДР.: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</si>
  <si>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</si>
  <si>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</si>
  <si>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</si>
  <si>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</si>
  <si>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 xml:space="preserve"> - ДМС И ДРУГИ ВЪЗНАГРАЖДЕНИЯ</t>
  </si>
  <si>
    <t xml:space="preserve"> -ОБЕЗЩЕТЕНИЕ НА ПЕРСОНАЛА С Х-Р НА ВЪЗНАГРАЖДЕНИЕ</t>
  </si>
  <si>
    <t xml:space="preserve"> - УЧЕБНИ И НАУЧНО-ИЗСЛЕДОВАТЕЛСКИ РАЗХОДИ И КНИГИ</t>
  </si>
  <si>
    <t>ДЕЙНОСТ ППП НА 6-ГОДИШНИ ДЕЦА</t>
  </si>
  <si>
    <t>3 0 318</t>
  </si>
  <si>
    <t xml:space="preserve"> -ПЛАТЕНИ ДАНЪЦИ, МИТА И ТАКСИ</t>
  </si>
  <si>
    <t xml:space="preserve"> -ДР.РАЗХОДИ ЗА СБКО(БЕЗ ТЕЗИ ПО §02-05)</t>
  </si>
  <si>
    <t>ДЕЙНОСТ ОБЩООБРАЗОВАТЕЛНИ УЧИЛИЩА</t>
  </si>
  <si>
    <t>3 0 322</t>
  </si>
  <si>
    <t xml:space="preserve"> -ХРАНА</t>
  </si>
  <si>
    <t xml:space="preserve"> -МЕДИКАМЕНТИ</t>
  </si>
  <si>
    <t xml:space="preserve"> -РАЗХОДИ ЗА ЗАСТРАХОВКИ</t>
  </si>
  <si>
    <t xml:space="preserve"> - ГЛОБИ, НЕУСТОЙКИ, НАК. ЛИХВИ И СЪД. ОБЕЗЩЕТЕНИЯ</t>
  </si>
  <si>
    <t>СТИПЕНДИИ</t>
  </si>
  <si>
    <t>ВСИЧКО РАЗХОДИ:</t>
  </si>
  <si>
    <t>ОСНОВЕН РЕМОНТ НА ДМА</t>
  </si>
  <si>
    <t>ПРИДОБИВАНЕ НА ДМА</t>
  </si>
  <si>
    <t>ПРИДОБИВАНЕ НА НДА</t>
  </si>
  <si>
    <t>ВСИЧКО КАПИТАЛОВИ РАЗХОДИ:</t>
  </si>
  <si>
    <t>ИЗВЪНУЧИЛИЩНИ ДЕЙНОСТИ</t>
  </si>
  <si>
    <t>3 0 337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</si>
  <si>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</si>
  <si>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</si>
  <si>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</si>
  <si>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</si>
  <si>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</si>
  <si>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</si>
  <si>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СУБСИДИИ ЗА НЕФИНАНС.ПРЕДПР.ЗА ТЕKУЩА ДЕЙНОСТ</t>
  </si>
  <si>
    <t>-ЗА ЗДРАВ.ДЕЙНОСТ И  МЕДИЦИНСKА ПОМОЩ</t>
  </si>
  <si>
    <t>KАПИТАЛОВИ ТРАНСФЕРИ</t>
  </si>
  <si>
    <t xml:space="preserve"> ВСИЧКО ЗА ДЕЙНОСТ: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</si>
  <si>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</si>
  <si>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</si>
  <si>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</si>
  <si>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</si>
  <si>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</si>
  <si>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</si>
  <si>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 xml:space="preserve"> ВСИЧКО ЗА ДЕЙНОСТ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</si>
  <si>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</si>
  <si>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</si>
  <si>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</si>
  <si>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</si>
  <si>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</si>
  <si>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</si>
  <si>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3.ГРУПА РАБОТИ И СЛУЖБИ ПО СОЦ.ОСИГ. ПОДПОМ. И ГРИЖИ</t>
  </si>
  <si>
    <t>ПРОГРАМИ ЗА ВРЕМЕННА ЗАЕТОСТ</t>
  </si>
  <si>
    <t>5  3 2  532</t>
  </si>
  <si>
    <t>ДЕЙНОСТ ДОМОВЕ ЗА СТАРИ ХОРИ</t>
  </si>
  <si>
    <t>5  3 2  540</t>
  </si>
  <si>
    <t xml:space="preserve"> -ДР.РАЗХОДИ ЗА СБКО</t>
  </si>
  <si>
    <t>ДЕЙНОСТ ДОМОВЕ ЗАВЪЗРАСТНИ С УМСТВЕНА ИЗОСТ.</t>
  </si>
  <si>
    <t>5  3 2  541</t>
  </si>
  <si>
    <t>ДЕЙНОСТ ДОМОВЕ ЗА ДЕЦА И МЛАД. С УВРЕЖДАНИЯ</t>
  </si>
  <si>
    <t>5 31 549</t>
  </si>
  <si>
    <t>ДЕЙНОСТ ЦЕНТРОВЕ ЗА СОЦ. РЕХАБИЛИТАЦИЯ НА ИНВАЛИДИ</t>
  </si>
  <si>
    <t>5 31 550</t>
  </si>
  <si>
    <t>ЗАЩИТЕНИ ЖИЛИЩА</t>
  </si>
  <si>
    <t>5  3 2  554</t>
  </si>
  <si>
    <t>ДР. СЛУЖБИ И  ДЕЙНОСТИ ПО ОСИГ., ПОДП. И ЗАЕТОСТТА</t>
  </si>
  <si>
    <t>5  3 2  559</t>
  </si>
  <si>
    <t>ТЕК. ТРАНСФ., ОБЕЗЩЕТЕТЕНИЯ  И ПОМОЩИ ЗА ДОМАКИНСТВАТА</t>
  </si>
  <si>
    <t xml:space="preserve"> -ДР. ТЕКУЩИ ТРАНСФЕРИ ЗА ДОМАКИНСТВАТА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</si>
  <si>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</si>
  <si>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</si>
  <si>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</si>
  <si>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2.ГРУПА ФИЗИЧЕСКА КУЛТУРА И СПОРТ</t>
  </si>
  <si>
    <t>СПОРТ ЗА ВСИЧКИ</t>
  </si>
  <si>
    <t>7 2 713</t>
  </si>
  <si>
    <t>ВСИЧКО ЗА ГРУПА:</t>
  </si>
  <si>
    <t>ГРУПА 3 КУЛТУРА</t>
  </si>
  <si>
    <t>ДЕЙНОСТ ЧИТАЛИЩА</t>
  </si>
  <si>
    <t>7  3 1  738</t>
  </si>
  <si>
    <t>СУБСИДИИ ЗА ОРГ.С НЕСТОПАНСКА ЦЕЛ</t>
  </si>
  <si>
    <t>ДЕЙНОСТ МУЗЕИ И ХУД.ГАЛЕРИИ С РЕГИОНАЛЕН Х-Р</t>
  </si>
  <si>
    <t>7  3 1  739</t>
  </si>
  <si>
    <t>-KРАТKОСРОЧНИ KОМАНДИРОВ. В ЧУЖБИНА</t>
  </si>
  <si>
    <t>ДЕЙНОСТ БИБЛИОТЕКИ С РЕГИОНАЛЕН ХАРАКТЕР</t>
  </si>
  <si>
    <t>7  3 1  751</t>
  </si>
  <si>
    <t>ВСИЧКО ЗА ГРУПА 3 КУЛТУРА:</t>
  </si>
  <si>
    <t>ВСИЧКО ЗА ФУНКЦИЯ ПОЧ. ДЕЛО, КУЛТ. РЕЛИГ. ДЕЙНОСТИ:</t>
  </si>
  <si>
    <t>8.ФУНКЦИЯ ИКОНОМИЧЕСКИ ДЕЙНОСТИ И УСЛУГИ</t>
  </si>
  <si>
    <t>3. ТРАНСПОРТ И СЪОБЩЕНИЯ</t>
  </si>
  <si>
    <t>ДР.ДЕЙНОСТИ ПО ТРАНСПОРТ, ПЪТИЩА,ПОЩИ, ДАЛЕКОСЪОБЩ.</t>
  </si>
  <si>
    <t>8 3 2  849</t>
  </si>
  <si>
    <t>СУБСИДИИ ЗА НЕФИНАНСОВИ ПРЕДПРИЯТИЯ</t>
  </si>
  <si>
    <t xml:space="preserve"> - ЗА ТЕКУЩА ДЕЙНОСТ</t>
  </si>
  <si>
    <t>ВСИЧКО ЗА ГРУПА 3. ТРАНСПОРТ И СЪОБЩЕНИЯ:</t>
  </si>
  <si>
    <t>6. ГРУПА ДРУГИ ДЕЙНОСТИ ПО ИКОНОМИКАТА</t>
  </si>
  <si>
    <t>ДЕЙНОСТ ДРУГИ ДЕЙНОСТИ ПО ИКОНОМИКАТА</t>
  </si>
  <si>
    <t>8  5 2  898</t>
  </si>
  <si>
    <t>ВСИЧКО ЗА ГРУПА 6.ДРУГИ ДЕЙНОСТИ ПО ИКОНОМИКАТА</t>
  </si>
  <si>
    <t>ВСИЧКО ЗА ФУНКЦИЯ ИКОНОМ. ДЕЙНОСТИ И УСЛУГИ</t>
  </si>
  <si>
    <t>9. РАЗХОДИ НЕКЛАСИФИЦИРАНИ В ДРУГИ ФУНКЦИИ</t>
  </si>
  <si>
    <t>РЕЗЕРВ</t>
  </si>
  <si>
    <t>9 01 998</t>
  </si>
  <si>
    <t>РЕЗЕРВ ЗА НЕПРЕДВИДЕНИ И НЕОТЛОЖНИ РАЗХОДИ</t>
  </si>
  <si>
    <t>ВСИЧКО ЗА ФУНКЦИЯ Р/ДИ НЕКЛАСИФИЦИРАНИ В ДРУГИ Ф/ЦИИ</t>
  </si>
  <si>
    <t>ВСИЧКО ЗА ДЕЛЕГИРАНИ ДЪРЖАВНИ ДЕЙНОСТИ:</t>
  </si>
  <si>
    <t>IІ. Р А З Х О Д И ЗА МЕСТНИ ДЕЙНОСТИ</t>
  </si>
  <si>
    <t>1.ФУНКЦИЯ ОБЩИ ДЪРЖАВНИ СЛУЖБИ</t>
  </si>
  <si>
    <t>1. ГРУПА ИЗПЪЛНИТЕЛНИ И ЗАКОНОДАТЕЛНИ ОРГАНИ</t>
  </si>
  <si>
    <t>-ПЛАТ.ДАНЪЦИ,МИТА И ТАKСИ(БЕЗ ОСИГ.ВН.ЗА ДОО,НЗОK)</t>
  </si>
  <si>
    <t>-РАЗХОДИ ЗА ЗАСТРАХОВKИ</t>
  </si>
  <si>
    <t>ПОМОЩИ И ОБЕЗЩЕТЕНИЯ</t>
  </si>
  <si>
    <t xml:space="preserve"> -ОБЕЗЩЕТЕНИЯ И ПОМОЩИ ПО РЕШЕНИЕ НА ОС</t>
  </si>
  <si>
    <t>ОБЩИНСKИ СЪВЕТИ</t>
  </si>
  <si>
    <t>1  1 2  123</t>
  </si>
  <si>
    <t>-ЗА ПЕРСОНАЛ ИЗВЪНТРУДОВИ ПРАВООТНОШЕНИЯ</t>
  </si>
  <si>
    <t>ВСИЧКО ЗА.ФУНКЦИЯ ОБЩИ ДЪРЖАВНИ СЛУЖБИ</t>
  </si>
  <si>
    <t>ВСИЧКО ЗА.ФУНКЦИЯ ОТБРАНА И СИГУРНОСТ</t>
  </si>
  <si>
    <t xml:space="preserve"> -ОСНОВЕН РЕМОНТ НА ДМА</t>
  </si>
  <si>
    <t xml:space="preserve"> - ПРИДОБИВАНЕ НА ДМА</t>
  </si>
  <si>
    <t>ДЕЙНОСТ СТОЛОВЕ</t>
  </si>
  <si>
    <t>3 0 336</t>
  </si>
  <si>
    <t>ДОМАШЕН СОЦ.ПАТРОНАЖ,ТРАП.И ДР.СОЦ.УСЛ.</t>
  </si>
  <si>
    <t>5  3 2  524</t>
  </si>
  <si>
    <t>-ХРАНА</t>
  </si>
  <si>
    <t>КЛУБОВЕ НА ПЕНСИОНЕРА, ИНВАЛИДА И ДР.СОЦ.У-ГИ</t>
  </si>
  <si>
    <t>5  3 2  525</t>
  </si>
  <si>
    <t xml:space="preserve"> 5  3  2  532</t>
  </si>
  <si>
    <t>ДР.ПРОГРАМИ И ДЕЙНОСТИ ЗА ОСИГ.НА ЗАЕТОСТ</t>
  </si>
  <si>
    <t xml:space="preserve"> 5  3  2  533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</si>
  <si>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</si>
  <si>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</si>
  <si>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</si>
  <si>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</si>
  <si>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</si>
  <si>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</si>
  <si>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</si>
  <si>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</si>
  <si>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ГРУПА 2. ОПАЗВАНЕ ОКОЛНАТА СРЕДА</t>
  </si>
  <si>
    <t>ОЗЕЛЕНЯВАНЕ</t>
  </si>
  <si>
    <t>6  0 2  622</t>
  </si>
  <si>
    <t>ЧИСТОТА</t>
  </si>
  <si>
    <t>6  0 2  623</t>
  </si>
  <si>
    <t xml:space="preserve"> -ОБЕЗЩЕТЕНИЯ НА ПЕРС.С ХАРАКТ.НА ВЪЗНАГРАЖ.</t>
  </si>
  <si>
    <t>ВСИЧКО ЗА РАЗХОДИ</t>
  </si>
  <si>
    <t>МЕЖДУНАР. ПРОГР., СПОРАЗ.,  ДАРЕНИЯ И ПОМОЩИ ОТ ЧУЖБИНА</t>
  </si>
  <si>
    <t>6  0 2  628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</si>
  <si>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</si>
  <si>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</si>
  <si>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</si>
  <si>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</si>
  <si>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СПОРТНИ БАЗИ ЗА СПОРТ ЗА ВСИЧКИ</t>
  </si>
  <si>
    <t>7  2 2  714</t>
  </si>
  <si>
    <t>7  2 2  718</t>
  </si>
  <si>
    <t>3.ГРУПА  КУЛТУРА</t>
  </si>
  <si>
    <t>ОРКЕСТРИ И АНСАМБЛИ</t>
  </si>
  <si>
    <t>7  3 2   737</t>
  </si>
  <si>
    <t>МУЗЕИ И ХУД.ГАЛЕРИИ С МЕСТЕН ХАРАКТЕР</t>
  </si>
  <si>
    <t>7  2 2  740</t>
  </si>
  <si>
    <t>РАДИОТРАНСЛАЦИОННИ ВЪЗЛИ</t>
  </si>
  <si>
    <t>7  3 2   741</t>
  </si>
  <si>
    <t>ОБРЕДНИ ДОМОВЕ И ЗАЛИ</t>
  </si>
  <si>
    <t>7  4 2  745</t>
  </si>
  <si>
    <t>-ДРУГИ ПОМОЩИ ПО РЕШЕНИЕ НА ОС</t>
  </si>
  <si>
    <t>7  2 2  758</t>
  </si>
  <si>
    <t>ДРУГИ ДЕЙНОСТИ ПО КУЛТУРАТА</t>
  </si>
  <si>
    <t>7  3 2   759</t>
  </si>
  <si>
    <t>ВСИЧКО РАЗХОДИ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</si>
  <si>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</si>
  <si>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</si>
  <si>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</si>
  <si>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</si>
  <si>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ВСИЧКО ЗА ГРУПА 2 С СТ-ВО ГОРСКО СТ-ВО ЛОВ И РИБОЛОВ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</si>
  <si>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</si>
  <si>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</si>
  <si>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</si>
  <si>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</si>
  <si>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ОБЩИНСКИ ПАЗАРИ И ТЪРЖИЩА</t>
  </si>
  <si>
    <t>8  5 2  866</t>
  </si>
  <si>
    <t>РАЗХОДИ ЗА ЧЛ.ВНОС И УЧАСТИЕ В НЕТЪРГ.ОРГАНИЗАЦИИ</t>
  </si>
  <si>
    <t>ІХ.ФУНКЦИЯ РАЗХОДИ НЕКЛАСИФИЦИРАНИ В ДРУГИ</t>
  </si>
  <si>
    <t>ФУНКЦИИ</t>
  </si>
  <si>
    <t>РАЗХОДИ ЗА ЛИХВИ</t>
  </si>
  <si>
    <t>9 0 1  910</t>
  </si>
  <si>
    <t xml:space="preserve">РАЗХОДИ ЗА ЛИХВИ ПО ЗАЕМИ ОТ СТРАНАТА </t>
  </si>
  <si>
    <t xml:space="preserve"> -РАЗХОДИ ЗА ЛИХВИ ПО ЗАЕМИ ОТ ДР.БАНКИ В СТР.</t>
  </si>
  <si>
    <t>ДРУГИ РАЗХОДИ ЗА ЛИХВИ</t>
  </si>
  <si>
    <t xml:space="preserve"> - ДРУГИ РАЗХОДИ ЗА ЛИХВИ КЪМ МЕСТНИ ЛИЦА</t>
  </si>
  <si>
    <t>ВСИЧКО  ЗА ФУНКЦИЯ РАЗХОДИ НЕКЛАСИФИЦ.</t>
  </si>
  <si>
    <t>ВСИЧКО ЗА МЕСТНИ ДЕЙНОСТИ:</t>
  </si>
  <si>
    <t>IІІ. РАЗХОДИ ЗА ДЪРЖАВНИ ДЕЙНОСТИ, ДОФИНАНСИРАНИ</t>
  </si>
  <si>
    <t>С МЕСТНИ ПРИХОДИ</t>
  </si>
  <si>
    <t xml:space="preserve"> 1. ФУНКЦИЯ ОБЩИ ДЪРЖАВНИСЛУЖБИ</t>
  </si>
  <si>
    <t>3.ГРУПА РАБОТИ И СЛУЖБИ ПО СОЦ.ОСИГ. ПОДП. И ГРИЖИ</t>
  </si>
  <si>
    <t>ВСИЧКО ЗА ДЕЛЕГИРАНИ ОТ ДЪРЖАВАТА ДЕЙНОСТИ,                   ДОФИНАНСИРАНИ С ОБЩИНСКИ ПРИХОДИ: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</si>
  <si>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</si>
  <si>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</si>
  <si>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</si>
  <si>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r>
      <t xml:space="preserve"> - </t>
    </r>
    <r>
      <rPr>
        <sz val="8"/>
        <rFont val="Tahoma"/>
        <family val="2"/>
      </rPr>
      <t>ХРАНА</t>
    </r>
  </si>
  <si>
    <t>ПРЕДОСТАВЕНА ВРЕМЕННА ФИНАСОВА ПОМОЩ /НЕТО/</t>
  </si>
  <si>
    <t>КЪМ 31.03. 2007 Г.</t>
  </si>
  <si>
    <t>ПЪРВОНАЧ.</t>
  </si>
  <si>
    <t>6  0 2  629</t>
  </si>
  <si>
    <t>5  3 2  529</t>
  </si>
  <si>
    <t>ПРЕДСЕДАТЕЛ</t>
  </si>
  <si>
    <t>ОБЩИНСКИ СЪВЕТ</t>
  </si>
  <si>
    <t>/инж.НИКОЛАЙ ТАЧЕВ/</t>
  </si>
  <si>
    <t>/инж. НИКОЛАЙ ТАЧЕВ/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</si>
</sst>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_л_в"/>
    <numFmt numFmtId="174" formatCode="#,##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7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7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" fontId="10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1" fontId="13" fillId="0" borderId="1" xfId="0" applyNumberFormat="1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3" fillId="0" borderId="7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 shrinkToFit="1"/>
    </xf>
    <xf numFmtId="1" fontId="13" fillId="0" borderId="8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1" fontId="13" fillId="0" borderId="7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1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 horizontal="center"/>
    </xf>
    <xf numFmtId="3" fontId="12" fillId="0" borderId="7" xfId="0" applyNumberFormat="1" applyFont="1" applyFill="1" applyBorder="1" applyAlignment="1">
      <alignment/>
    </xf>
    <xf numFmtId="1" fontId="13" fillId="0" borderId="7" xfId="0" applyNumberFormat="1" applyFont="1" applyBorder="1" applyAlignment="1">
      <alignment/>
    </xf>
    <xf numFmtId="1" fontId="13" fillId="0" borderId="7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1" fontId="13" fillId="0" borderId="8" xfId="0" applyNumberFormat="1" applyFont="1" applyBorder="1" applyAlignment="1">
      <alignment horizontal="center"/>
    </xf>
    <xf numFmtId="3" fontId="13" fillId="0" borderId="8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12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1" fontId="13" fillId="0" borderId="7" xfId="0" applyNumberFormat="1" applyFont="1" applyFill="1" applyBorder="1" applyAlignment="1">
      <alignment/>
    </xf>
    <xf numFmtId="1" fontId="13" fillId="0" borderId="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13" fillId="0" borderId="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" fontId="12" fillId="0" borderId="5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1" fontId="13" fillId="0" borderId="11" xfId="0" applyNumberFormat="1" applyFont="1" applyBorder="1" applyAlignment="1">
      <alignment/>
    </xf>
    <xf numFmtId="3" fontId="13" fillId="0" borderId="7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3" fontId="13" fillId="0" borderId="5" xfId="0" applyNumberFormat="1" applyFont="1" applyFill="1" applyBorder="1" applyAlignment="1">
      <alignment/>
    </xf>
    <xf numFmtId="1" fontId="13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12" fillId="0" borderId="7" xfId="0" applyFont="1" applyBorder="1" applyAlignment="1">
      <alignment/>
    </xf>
    <xf numFmtId="1" fontId="13" fillId="0" borderId="5" xfId="0" applyNumberFormat="1" applyFont="1" applyBorder="1" applyAlignment="1">
      <alignment/>
    </xf>
    <xf numFmtId="3" fontId="13" fillId="0" borderId="5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13" fillId="0" borderId="5" xfId="0" applyNumberFormat="1" applyFont="1" applyFill="1" applyBorder="1" applyAlignment="1">
      <alignment/>
    </xf>
    <xf numFmtId="1" fontId="13" fillId="0" borderId="8" xfId="0" applyNumberFormat="1" applyFont="1" applyBorder="1" applyAlignment="1">
      <alignment/>
    </xf>
    <xf numFmtId="1" fontId="13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3" fontId="13" fillId="0" borderId="8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" fontId="13" fillId="0" borderId="5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Fill="1" applyBorder="1" applyAlignment="1">
      <alignment/>
    </xf>
    <xf numFmtId="1" fontId="12" fillId="0" borderId="5" xfId="0" applyNumberFormat="1" applyFont="1" applyBorder="1" applyAlignment="1">
      <alignment/>
    </xf>
    <xf numFmtId="1" fontId="13" fillId="0" borderId="5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1" fontId="13" fillId="0" borderId="1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/>
    </xf>
    <xf numFmtId="1" fontId="13" fillId="0" borderId="7" xfId="0" applyNumberFormat="1" applyFont="1" applyFill="1" applyBorder="1" applyAlignment="1">
      <alignment/>
    </xf>
    <xf numFmtId="1" fontId="13" fillId="0" borderId="7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5" fillId="0" borderId="7" xfId="0" applyNumberFormat="1" applyFont="1" applyBorder="1" applyAlignment="1">
      <alignment/>
    </xf>
    <xf numFmtId="1" fontId="15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vertical="center"/>
    </xf>
    <xf numFmtId="1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13" fillId="0" borderId="3" xfId="0" applyNumberFormat="1" applyFont="1" applyFill="1" applyBorder="1" applyAlignment="1">
      <alignment vertical="center"/>
    </xf>
    <xf numFmtId="1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1" fontId="13" fillId="0" borderId="8" xfId="0" applyNumberFormat="1" applyFont="1" applyBorder="1" applyAlignment="1">
      <alignment wrapText="1"/>
    </xf>
    <xf numFmtId="1" fontId="13" fillId="0" borderId="5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" fontId="13" fillId="0" borderId="14" xfId="0" applyNumberFormat="1" applyFont="1" applyFill="1" applyBorder="1" applyAlignment="1">
      <alignment horizontal="center" shrinkToFit="1"/>
    </xf>
    <xf numFmtId="3" fontId="13" fillId="0" borderId="3" xfId="0" applyNumberFormat="1" applyFont="1" applyFill="1" applyBorder="1" applyAlignment="1">
      <alignment horizontal="center" shrinkToFit="1"/>
    </xf>
    <xf numFmtId="3" fontId="13" fillId="0" borderId="15" xfId="0" applyNumberFormat="1" applyFont="1" applyFill="1" applyBorder="1" applyAlignment="1">
      <alignment horizontal="center" shrinkToFit="1"/>
    </xf>
    <xf numFmtId="3" fontId="13" fillId="0" borderId="9" xfId="0" applyNumberFormat="1" applyFont="1" applyFill="1" applyBorder="1" applyAlignment="1">
      <alignment horizontal="center" shrinkToFit="1"/>
    </xf>
    <xf numFmtId="0" fontId="12" fillId="0" borderId="7" xfId="0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" fontId="16" fillId="0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13" fillId="0" borderId="16" xfId="0" applyNumberFormat="1" applyFont="1" applyBorder="1" applyAlignment="1">
      <alignment/>
    </xf>
    <xf numFmtId="1" fontId="13" fillId="0" borderId="16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F168"/>
  <sheetViews>
    <sheetView workbookViewId="0" topLeftCell="A10">
      <selection activeCell="A162" sqref="A162"/>
    </sheetView>
  </sheetViews>
  <sheetFormatPr defaultColWidth="9.140625" defaultRowHeight="12.75"/>
  <cols>
    <col min="1" max="1" width="63.8515625" style="5" bestFit="1" customWidth="1"/>
    <col min="2" max="2" width="10.00390625" style="5" customWidth="1"/>
    <col min="3" max="3" width="12.00390625" style="196" bestFit="1" customWidth="1"/>
    <col min="4" max="5" width="12.00390625" style="5" bestFit="1" customWidth="1"/>
    <col min="6" max="16384" width="9.140625" style="5" customWidth="1"/>
  </cols>
  <sheetData>
    <row r="3" spans="1:5" s="3" customFormat="1" ht="15">
      <c r="A3" s="1"/>
      <c r="B3" s="1"/>
      <c r="C3" s="193"/>
      <c r="D3" s="2"/>
      <c r="E3" s="2"/>
    </row>
    <row r="4" spans="3:5" s="3" customFormat="1" ht="15">
      <c r="C4" s="194"/>
      <c r="D4" s="4" t="s">
        <v>0</v>
      </c>
      <c r="E4" s="4"/>
    </row>
    <row r="5" spans="1:3" s="3" customFormat="1" ht="15">
      <c r="A5" s="1"/>
      <c r="B5" s="5"/>
      <c r="C5" s="194"/>
    </row>
    <row r="6" spans="1:5" s="3" customFormat="1" ht="15">
      <c r="A6" s="6" t="s">
        <v>1</v>
      </c>
      <c r="B6" s="7"/>
      <c r="C6" s="195"/>
      <c r="D6" s="7"/>
      <c r="E6" s="7"/>
    </row>
    <row r="7" spans="1:5" s="3" customFormat="1" ht="15">
      <c r="A7" s="6" t="s">
        <v>2</v>
      </c>
      <c r="B7" s="7"/>
      <c r="C7" s="195"/>
      <c r="D7" s="7"/>
      <c r="E7" s="7"/>
    </row>
    <row r="8" spans="1:5" s="3" customFormat="1" ht="15">
      <c r="A8" s="6" t="s">
        <v>371</v>
      </c>
      <c r="B8" s="7"/>
      <c r="C8" s="195"/>
      <c r="D8" s="7"/>
      <c r="E8" s="7"/>
    </row>
    <row r="9" spans="1:5" s="3" customFormat="1" ht="15">
      <c r="A9" s="6"/>
      <c r="C9" s="195"/>
      <c r="D9" s="7"/>
      <c r="E9" s="7"/>
    </row>
    <row r="10" spans="1:5" s="3" customFormat="1" ht="15">
      <c r="A10" s="6"/>
      <c r="C10" s="195"/>
      <c r="D10" s="7"/>
      <c r="E10" s="7"/>
    </row>
    <row r="11" spans="1:5" s="3" customFormat="1" ht="15">
      <c r="A11" s="6"/>
      <c r="C11" s="195"/>
      <c r="D11" s="7"/>
      <c r="E11" s="7"/>
    </row>
    <row r="13" spans="1:5" s="11" customFormat="1" ht="12.75">
      <c r="A13" s="8"/>
      <c r="B13" s="9" t="s">
        <v>3</v>
      </c>
      <c r="C13" s="10" t="s">
        <v>372</v>
      </c>
      <c r="D13" s="10" t="s">
        <v>5</v>
      </c>
      <c r="E13" s="10" t="s">
        <v>1</v>
      </c>
    </row>
    <row r="14" spans="1:5" s="11" customFormat="1" ht="12.75">
      <c r="A14" s="12" t="s">
        <v>6</v>
      </c>
      <c r="B14" s="13" t="s">
        <v>7</v>
      </c>
      <c r="C14" s="14" t="s">
        <v>4</v>
      </c>
      <c r="D14" s="14" t="s">
        <v>4</v>
      </c>
      <c r="E14" s="15">
        <v>39172</v>
      </c>
    </row>
    <row r="15" spans="1:5" s="11" customFormat="1" ht="12.75">
      <c r="A15" s="16"/>
      <c r="B15" s="17"/>
      <c r="C15" s="18">
        <v>2007</v>
      </c>
      <c r="D15" s="18">
        <v>2007</v>
      </c>
      <c r="E15" s="18"/>
    </row>
    <row r="16" spans="1:5" s="11" customFormat="1" ht="12.75">
      <c r="A16" s="19">
        <v>1</v>
      </c>
      <c r="B16" s="19">
        <v>2</v>
      </c>
      <c r="C16" s="197">
        <v>3</v>
      </c>
      <c r="D16" s="19">
        <v>4</v>
      </c>
      <c r="E16" s="19">
        <v>5</v>
      </c>
    </row>
    <row r="17" spans="1:5" s="23" customFormat="1" ht="14.25">
      <c r="A17" s="20" t="s">
        <v>8</v>
      </c>
      <c r="B17" s="21"/>
      <c r="C17" s="42"/>
      <c r="D17" s="22"/>
      <c r="E17" s="22"/>
    </row>
    <row r="18" spans="1:5" s="23" customFormat="1" ht="14.25">
      <c r="A18" s="20" t="s">
        <v>9</v>
      </c>
      <c r="B18" s="21"/>
      <c r="C18" s="42"/>
      <c r="D18" s="22"/>
      <c r="E18" s="22"/>
    </row>
    <row r="19" spans="1:5" ht="12.75">
      <c r="A19" s="24" t="s">
        <v>10</v>
      </c>
      <c r="B19" s="25"/>
      <c r="C19" s="28"/>
      <c r="D19" s="26"/>
      <c r="E19" s="26"/>
    </row>
    <row r="20" spans="1:5" ht="12.75">
      <c r="A20" s="27" t="s">
        <v>11</v>
      </c>
      <c r="B20" s="25">
        <v>3100</v>
      </c>
      <c r="C20" s="28">
        <f>SUM(C21)</f>
        <v>20174100</v>
      </c>
      <c r="D20" s="26">
        <f>SUM(D21)</f>
        <v>20462838</v>
      </c>
      <c r="E20" s="28">
        <f>SUM(E21)</f>
        <v>6041672</v>
      </c>
    </row>
    <row r="21" spans="1:5" ht="12.75">
      <c r="A21" s="27" t="s">
        <v>12</v>
      </c>
      <c r="B21" s="25">
        <v>3110</v>
      </c>
      <c r="C21" s="28">
        <f>SUM(C22:C26)</f>
        <v>20174100</v>
      </c>
      <c r="D21" s="26">
        <f>SUM(D22:D26)</f>
        <v>20462838</v>
      </c>
      <c r="E21" s="28">
        <f>SUM(E22:E26)</f>
        <v>6041672</v>
      </c>
    </row>
    <row r="22" spans="1:5" ht="12.75">
      <c r="A22" s="27" t="s">
        <v>13</v>
      </c>
      <c r="B22" s="25">
        <v>3111</v>
      </c>
      <c r="C22" s="28">
        <v>6224535</v>
      </c>
      <c r="D22" s="28">
        <v>6291230</v>
      </c>
      <c r="E22" s="28">
        <v>1767370</v>
      </c>
    </row>
    <row r="23" spans="1:5" ht="12.75">
      <c r="A23" s="27" t="s">
        <v>14</v>
      </c>
      <c r="B23" s="25">
        <v>3113</v>
      </c>
      <c r="C23" s="28">
        <v>317997</v>
      </c>
      <c r="D23" s="28">
        <v>317997</v>
      </c>
      <c r="E23" s="28">
        <v>106373</v>
      </c>
    </row>
    <row r="24" spans="1:5" ht="12.75">
      <c r="A24" s="27" t="s">
        <v>15</v>
      </c>
      <c r="B24" s="25">
        <v>3118</v>
      </c>
      <c r="C24" s="28"/>
      <c r="D24" s="28">
        <v>222043</v>
      </c>
      <c r="E24" s="28">
        <v>78459</v>
      </c>
    </row>
    <row r="25" spans="1:5" ht="12.75">
      <c r="A25" s="27" t="s">
        <v>16</v>
      </c>
      <c r="B25" s="25">
        <v>3119</v>
      </c>
      <c r="C25" s="28">
        <v>13631568</v>
      </c>
      <c r="D25" s="28">
        <v>13631568</v>
      </c>
      <c r="E25" s="28">
        <v>4089470</v>
      </c>
    </row>
    <row r="26" spans="1:5" ht="12.75">
      <c r="A26" s="27" t="s">
        <v>17</v>
      </c>
      <c r="B26" s="25">
        <v>3120</v>
      </c>
      <c r="C26" s="28"/>
      <c r="D26" s="28"/>
      <c r="E26" s="28"/>
    </row>
    <row r="27" spans="1:5" s="2" customFormat="1" ht="12.75">
      <c r="A27" s="24" t="s">
        <v>18</v>
      </c>
      <c r="B27" s="25"/>
      <c r="C27" s="29">
        <f>SUM(C20)</f>
        <v>20174100</v>
      </c>
      <c r="D27" s="30">
        <f>SUM(D20)</f>
        <v>20462838</v>
      </c>
      <c r="E27" s="29">
        <f>SUM(E20)</f>
        <v>6041672</v>
      </c>
    </row>
    <row r="28" spans="1:5" ht="12.75">
      <c r="A28" s="27"/>
      <c r="B28" s="25"/>
      <c r="C28" s="28"/>
      <c r="D28" s="26"/>
      <c r="E28" s="28"/>
    </row>
    <row r="29" spans="1:5" ht="12.75">
      <c r="A29" s="24" t="s">
        <v>19</v>
      </c>
      <c r="B29" s="25"/>
      <c r="C29" s="28"/>
      <c r="D29" s="26"/>
      <c r="E29" s="28"/>
    </row>
    <row r="30" spans="1:5" ht="12.75">
      <c r="A30" s="27" t="s">
        <v>20</v>
      </c>
      <c r="B30" s="25">
        <v>6100</v>
      </c>
      <c r="C30" s="28">
        <f>SUM(C31:C33)</f>
        <v>0</v>
      </c>
      <c r="D30" s="26">
        <f>SUM(D31:D33)</f>
        <v>99159</v>
      </c>
      <c r="E30" s="28">
        <f>SUM(E31:E33)</f>
        <v>99159</v>
      </c>
    </row>
    <row r="31" spans="1:5" ht="12.75">
      <c r="A31" s="27" t="s">
        <v>21</v>
      </c>
      <c r="B31" s="25">
        <v>6101</v>
      </c>
      <c r="C31" s="28"/>
      <c r="D31" s="28">
        <v>63721</v>
      </c>
      <c r="E31" s="28">
        <v>63721</v>
      </c>
    </row>
    <row r="32" spans="1:5" ht="12.75">
      <c r="A32" s="27" t="s">
        <v>22</v>
      </c>
      <c r="B32" s="25">
        <v>6102</v>
      </c>
      <c r="C32" s="28"/>
      <c r="D32" s="28"/>
      <c r="E32" s="28"/>
    </row>
    <row r="33" spans="1:5" ht="12.75">
      <c r="A33" s="27" t="s">
        <v>23</v>
      </c>
      <c r="B33" s="25">
        <v>6105</v>
      </c>
      <c r="C33" s="28"/>
      <c r="D33" s="28">
        <v>35438</v>
      </c>
      <c r="E33" s="28">
        <v>35438</v>
      </c>
    </row>
    <row r="34" spans="1:5" s="2" customFormat="1" ht="12.75">
      <c r="A34" s="24" t="s">
        <v>24</v>
      </c>
      <c r="B34" s="25"/>
      <c r="C34" s="29">
        <f>SUM(C30)</f>
        <v>0</v>
      </c>
      <c r="D34" s="30">
        <f>SUM(D30)</f>
        <v>99159</v>
      </c>
      <c r="E34" s="29">
        <f>SUM(E30)</f>
        <v>99159</v>
      </c>
    </row>
    <row r="35" spans="1:5" ht="12.75">
      <c r="A35" s="27"/>
      <c r="B35" s="25"/>
      <c r="C35" s="28"/>
      <c r="D35" s="26"/>
      <c r="E35" s="28"/>
    </row>
    <row r="36" spans="1:5" ht="12.75">
      <c r="A36" s="24" t="s">
        <v>25</v>
      </c>
      <c r="B36" s="25"/>
      <c r="C36" s="28"/>
      <c r="D36" s="26"/>
      <c r="E36" s="28"/>
    </row>
    <row r="37" spans="1:5" ht="12.75">
      <c r="A37" s="27" t="s">
        <v>26</v>
      </c>
      <c r="B37" s="25">
        <v>8800</v>
      </c>
      <c r="C37" s="28"/>
      <c r="D37" s="26"/>
      <c r="E37" s="28"/>
    </row>
    <row r="38" spans="1:5" ht="12.75">
      <c r="A38" s="27" t="s">
        <v>27</v>
      </c>
      <c r="B38" s="25">
        <v>9500</v>
      </c>
      <c r="C38" s="28">
        <f>SUM(C39:C40)</f>
        <v>645780</v>
      </c>
      <c r="D38" s="26">
        <f>SUM(D39:D40)</f>
        <v>645780</v>
      </c>
      <c r="E38" s="28">
        <f>SUM(E39:E40)</f>
        <v>-1320627</v>
      </c>
    </row>
    <row r="39" spans="1:5" ht="12.75">
      <c r="A39" s="27" t="s">
        <v>28</v>
      </c>
      <c r="B39" s="25">
        <v>9501</v>
      </c>
      <c r="C39" s="28">
        <v>645780</v>
      </c>
      <c r="D39" s="28">
        <v>645780</v>
      </c>
      <c r="E39" s="28">
        <v>645780</v>
      </c>
    </row>
    <row r="40" spans="1:5" ht="12.75">
      <c r="A40" s="27" t="s">
        <v>29</v>
      </c>
      <c r="B40" s="25">
        <v>9507</v>
      </c>
      <c r="C40" s="28"/>
      <c r="D40" s="28"/>
      <c r="E40" s="28">
        <v>-1966407</v>
      </c>
    </row>
    <row r="41" spans="1:5" s="2" customFormat="1" ht="12.75">
      <c r="A41" s="24" t="s">
        <v>30</v>
      </c>
      <c r="B41" s="25"/>
      <c r="C41" s="29">
        <f>SUM(C37,C38)</f>
        <v>645780</v>
      </c>
      <c r="D41" s="30">
        <f>SUM(D37,D38)</f>
        <v>645780</v>
      </c>
      <c r="E41" s="29">
        <f>SUM(E37,E38)</f>
        <v>-1320627</v>
      </c>
    </row>
    <row r="42" spans="1:5" ht="12.75">
      <c r="A42" s="27"/>
      <c r="B42" s="25"/>
      <c r="C42" s="28"/>
      <c r="D42" s="26"/>
      <c r="E42" s="28"/>
    </row>
    <row r="43" spans="1:5" s="2" customFormat="1" ht="13.5" thickBot="1">
      <c r="A43" s="31" t="s">
        <v>31</v>
      </c>
      <c r="B43" s="32"/>
      <c r="C43" s="33">
        <f>SUM(C27,C34,C41)</f>
        <v>20819880</v>
      </c>
      <c r="D43" s="34">
        <f>SUM(D27,D34,D41)</f>
        <v>21207777</v>
      </c>
      <c r="E43" s="33">
        <f>SUM(E27,E34,E41)</f>
        <v>4820204</v>
      </c>
    </row>
    <row r="44" spans="1:5" s="2" customFormat="1" ht="13.5" thickTop="1">
      <c r="A44" s="35"/>
      <c r="B44" s="36"/>
      <c r="C44" s="37"/>
      <c r="D44" s="38"/>
      <c r="E44" s="37"/>
    </row>
    <row r="45" spans="1:5" s="41" customFormat="1" ht="14.25">
      <c r="A45" s="20" t="s">
        <v>32</v>
      </c>
      <c r="B45" s="21"/>
      <c r="C45" s="39"/>
      <c r="D45" s="40"/>
      <c r="E45" s="39"/>
    </row>
    <row r="46" spans="1:5" s="23" customFormat="1" ht="14.25">
      <c r="A46" s="20" t="s">
        <v>33</v>
      </c>
      <c r="B46" s="21"/>
      <c r="C46" s="42"/>
      <c r="D46" s="22"/>
      <c r="E46" s="42"/>
    </row>
    <row r="47" spans="1:5" ht="12.75">
      <c r="A47" s="27" t="s">
        <v>34</v>
      </c>
      <c r="B47" s="25">
        <v>1300</v>
      </c>
      <c r="C47" s="28">
        <f>SUM(C48:C52)</f>
        <v>4218400</v>
      </c>
      <c r="D47" s="26">
        <f>SUM(D48:D52)</f>
        <v>4218400</v>
      </c>
      <c r="E47" s="28">
        <f>SUM(E48:E52)</f>
        <v>1003871</v>
      </c>
    </row>
    <row r="48" spans="1:5" ht="12.75">
      <c r="A48" s="27" t="s">
        <v>35</v>
      </c>
      <c r="B48" s="25">
        <v>1301</v>
      </c>
      <c r="C48" s="28">
        <v>965200</v>
      </c>
      <c r="D48" s="28">
        <v>965200</v>
      </c>
      <c r="E48" s="28">
        <v>211052</v>
      </c>
    </row>
    <row r="49" spans="1:5" ht="12.75">
      <c r="A49" s="27" t="s">
        <v>36</v>
      </c>
      <c r="B49" s="25">
        <v>1302</v>
      </c>
      <c r="C49" s="28">
        <v>1200</v>
      </c>
      <c r="D49" s="28">
        <v>1200</v>
      </c>
      <c r="E49" s="28"/>
    </row>
    <row r="50" spans="1:5" ht="12.75">
      <c r="A50" s="27" t="s">
        <v>37</v>
      </c>
      <c r="B50" s="25">
        <v>1303</v>
      </c>
      <c r="C50" s="28">
        <v>715000</v>
      </c>
      <c r="D50" s="28">
        <v>715000</v>
      </c>
      <c r="E50" s="28">
        <v>128563</v>
      </c>
    </row>
    <row r="51" spans="1:5" ht="12.75">
      <c r="A51" s="27" t="s">
        <v>38</v>
      </c>
      <c r="B51" s="25">
        <v>1304</v>
      </c>
      <c r="C51" s="28">
        <v>2537000</v>
      </c>
      <c r="D51" s="28">
        <v>2537000</v>
      </c>
      <c r="E51" s="28">
        <v>664256</v>
      </c>
    </row>
    <row r="52" spans="1:5" ht="12.75">
      <c r="A52" s="27" t="s">
        <v>39</v>
      </c>
      <c r="B52" s="25">
        <v>1305</v>
      </c>
      <c r="C52" s="28"/>
      <c r="D52" s="28"/>
      <c r="E52" s="28"/>
    </row>
    <row r="53" spans="1:5" ht="12.75">
      <c r="A53" s="27" t="s">
        <v>40</v>
      </c>
      <c r="B53" s="25">
        <v>2000</v>
      </c>
      <c r="C53" s="28">
        <v>19000</v>
      </c>
      <c r="D53" s="28">
        <v>19000</v>
      </c>
      <c r="E53" s="28">
        <v>1076</v>
      </c>
    </row>
    <row r="54" spans="1:5" s="2" customFormat="1" ht="12.75">
      <c r="A54" s="24" t="s">
        <v>41</v>
      </c>
      <c r="B54" s="25"/>
      <c r="C54" s="29">
        <f>SUM(C47,C53)</f>
        <v>4237400</v>
      </c>
      <c r="D54" s="30">
        <f>SUM(D47,D53)</f>
        <v>4237400</v>
      </c>
      <c r="E54" s="29">
        <f>SUM(E47,E53)</f>
        <v>1004947</v>
      </c>
    </row>
    <row r="55" spans="1:5" s="2" customFormat="1" ht="12.75">
      <c r="A55" s="24"/>
      <c r="B55" s="25"/>
      <c r="C55" s="29"/>
      <c r="D55" s="30"/>
      <c r="E55" s="29"/>
    </row>
    <row r="56" spans="1:5" ht="12.75">
      <c r="A56" s="24" t="s">
        <v>42</v>
      </c>
      <c r="B56" s="25"/>
      <c r="C56" s="28"/>
      <c r="D56" s="26"/>
      <c r="E56" s="28"/>
    </row>
    <row r="57" spans="1:5" ht="12.75">
      <c r="A57" s="27" t="s">
        <v>43</v>
      </c>
      <c r="B57" s="25">
        <v>2400</v>
      </c>
      <c r="C57" s="28">
        <f>SUM(C58:C65)</f>
        <v>1665400</v>
      </c>
      <c r="D57" s="26">
        <f>SUM(D58:D65)</f>
        <v>1665400</v>
      </c>
      <c r="E57" s="28">
        <f>SUM(E58:E65)</f>
        <v>333033</v>
      </c>
    </row>
    <row r="58" spans="1:5" ht="12.75">
      <c r="A58" s="27" t="s">
        <v>44</v>
      </c>
      <c r="B58" s="25">
        <v>2401</v>
      </c>
      <c r="C58" s="28">
        <v>4000</v>
      </c>
      <c r="D58" s="28">
        <v>4000</v>
      </c>
      <c r="E58" s="28"/>
    </row>
    <row r="59" spans="1:5" ht="12.75">
      <c r="A59" s="27" t="s">
        <v>45</v>
      </c>
      <c r="B59" s="25">
        <v>2404</v>
      </c>
      <c r="C59" s="28">
        <v>580000</v>
      </c>
      <c r="D59" s="28">
        <v>580000</v>
      </c>
      <c r="E59" s="28">
        <v>43136</v>
      </c>
    </row>
    <row r="60" spans="1:5" ht="12.75">
      <c r="A60" s="27" t="s">
        <v>46</v>
      </c>
      <c r="B60" s="25">
        <v>2405</v>
      </c>
      <c r="C60" s="28">
        <v>1016400</v>
      </c>
      <c r="D60" s="28">
        <v>1016400</v>
      </c>
      <c r="E60" s="28">
        <v>258080</v>
      </c>
    </row>
    <row r="61" spans="1:5" ht="12.75">
      <c r="A61" s="27" t="s">
        <v>47</v>
      </c>
      <c r="B61" s="25">
        <v>2406</v>
      </c>
      <c r="C61" s="28">
        <v>12500</v>
      </c>
      <c r="D61" s="28">
        <v>12500</v>
      </c>
      <c r="E61" s="28">
        <v>16480</v>
      </c>
    </row>
    <row r="62" spans="1:5" ht="12.75">
      <c r="A62" s="27" t="s">
        <v>48</v>
      </c>
      <c r="B62" s="25">
        <v>2407</v>
      </c>
      <c r="C62" s="28">
        <v>7500</v>
      </c>
      <c r="D62" s="28">
        <v>7500</v>
      </c>
      <c r="E62" s="28"/>
    </row>
    <row r="63" spans="1:5" ht="12.75">
      <c r="A63" s="27" t="s">
        <v>49</v>
      </c>
      <c r="B63" s="25">
        <v>2408</v>
      </c>
      <c r="C63" s="28">
        <v>22000</v>
      </c>
      <c r="D63" s="28">
        <v>22000</v>
      </c>
      <c r="E63" s="28">
        <v>7200</v>
      </c>
    </row>
    <row r="64" spans="1:5" ht="12.75">
      <c r="A64" s="27" t="s">
        <v>50</v>
      </c>
      <c r="B64" s="25">
        <v>2413</v>
      </c>
      <c r="C64" s="28">
        <v>15000</v>
      </c>
      <c r="D64" s="28">
        <v>15000</v>
      </c>
      <c r="E64" s="28">
        <v>8053</v>
      </c>
    </row>
    <row r="65" spans="1:5" ht="12.75">
      <c r="A65" s="27" t="s">
        <v>51</v>
      </c>
      <c r="B65" s="25">
        <v>2419</v>
      </c>
      <c r="C65" s="28">
        <v>8000</v>
      </c>
      <c r="D65" s="28">
        <v>8000</v>
      </c>
      <c r="E65" s="28">
        <v>84</v>
      </c>
    </row>
    <row r="66" spans="1:5" ht="12.75">
      <c r="A66" s="27" t="s">
        <v>52</v>
      </c>
      <c r="B66" s="25">
        <v>2700</v>
      </c>
      <c r="C66" s="28">
        <f>SUM(C67:C80)</f>
        <v>6084500</v>
      </c>
      <c r="D66" s="26">
        <f>SUM(D67:D80)</f>
        <v>6084500</v>
      </c>
      <c r="E66" s="28">
        <f>SUM(E67:E80)</f>
        <v>1267816</v>
      </c>
    </row>
    <row r="67" spans="1:5" ht="12.75">
      <c r="A67" s="27" t="s">
        <v>53</v>
      </c>
      <c r="B67" s="25">
        <v>2701</v>
      </c>
      <c r="C67" s="28">
        <f>403000+10000</f>
        <v>413000</v>
      </c>
      <c r="D67" s="28">
        <f>403000+10000</f>
        <v>413000</v>
      </c>
      <c r="E67" s="28">
        <v>91894</v>
      </c>
    </row>
    <row r="68" spans="1:5" ht="12.75">
      <c r="A68" s="27" t="s">
        <v>54</v>
      </c>
      <c r="B68" s="25">
        <v>2702</v>
      </c>
      <c r="C68" s="28">
        <f>170000+10000</f>
        <v>180000</v>
      </c>
      <c r="D68" s="28">
        <f>170000+10000</f>
        <v>180000</v>
      </c>
      <c r="E68" s="28">
        <v>39247</v>
      </c>
    </row>
    <row r="69" spans="1:5" ht="12.75">
      <c r="A69" s="27" t="s">
        <v>55</v>
      </c>
      <c r="B69" s="25">
        <v>2704</v>
      </c>
      <c r="C69" s="28">
        <v>120000</v>
      </c>
      <c r="D69" s="28">
        <v>120000</v>
      </c>
      <c r="E69" s="28">
        <v>25834</v>
      </c>
    </row>
    <row r="70" spans="1:5" ht="12.75">
      <c r="A70" s="27" t="s">
        <v>56</v>
      </c>
      <c r="B70" s="25">
        <v>2705</v>
      </c>
      <c r="C70" s="28">
        <v>120500</v>
      </c>
      <c r="D70" s="28">
        <v>120500</v>
      </c>
      <c r="E70" s="28">
        <v>3098</v>
      </c>
    </row>
    <row r="71" spans="1:5" ht="12.75">
      <c r="A71" s="27" t="s">
        <v>57</v>
      </c>
      <c r="B71" s="25">
        <v>2706</v>
      </c>
      <c r="C71" s="28"/>
      <c r="D71" s="28"/>
      <c r="E71" s="28"/>
    </row>
    <row r="72" spans="1:5" ht="12.75">
      <c r="A72" s="27" t="s">
        <v>58</v>
      </c>
      <c r="B72" s="25">
        <v>2707</v>
      </c>
      <c r="C72" s="28">
        <v>4150000</v>
      </c>
      <c r="D72" s="28">
        <v>4150000</v>
      </c>
      <c r="E72" s="28">
        <v>747747</v>
      </c>
    </row>
    <row r="73" spans="1:5" ht="12.75">
      <c r="A73" s="27" t="s">
        <v>59</v>
      </c>
      <c r="B73" s="25">
        <v>2708</v>
      </c>
      <c r="C73" s="28"/>
      <c r="D73" s="28"/>
      <c r="E73" s="28"/>
    </row>
    <row r="74" spans="1:5" ht="12.75">
      <c r="A74" s="27" t="s">
        <v>60</v>
      </c>
      <c r="B74" s="25">
        <v>2709</v>
      </c>
      <c r="C74" s="28">
        <v>10000</v>
      </c>
      <c r="D74" s="28">
        <v>10000</v>
      </c>
      <c r="E74" s="28">
        <v>1686</v>
      </c>
    </row>
    <row r="75" spans="1:5" ht="12.75">
      <c r="A75" s="27" t="s">
        <v>61</v>
      </c>
      <c r="B75" s="25">
        <v>2710</v>
      </c>
      <c r="C75" s="28">
        <v>410000</v>
      </c>
      <c r="D75" s="28">
        <v>410000</v>
      </c>
      <c r="E75" s="28">
        <v>108311</v>
      </c>
    </row>
    <row r="76" spans="1:5" ht="12.75">
      <c r="A76" s="27" t="s">
        <v>62</v>
      </c>
      <c r="B76" s="25">
        <v>2711</v>
      </c>
      <c r="C76" s="28">
        <v>450000</v>
      </c>
      <c r="D76" s="28">
        <v>450000</v>
      </c>
      <c r="E76" s="28">
        <v>207070</v>
      </c>
    </row>
    <row r="77" spans="1:5" ht="12.75">
      <c r="A77" s="27" t="s">
        <v>63</v>
      </c>
      <c r="B77" s="25">
        <v>2715</v>
      </c>
      <c r="C77" s="28">
        <v>20000</v>
      </c>
      <c r="D77" s="28">
        <v>20000</v>
      </c>
      <c r="E77" s="28">
        <v>11164</v>
      </c>
    </row>
    <row r="78" spans="1:5" ht="12.75">
      <c r="A78" s="27" t="s">
        <v>64</v>
      </c>
      <c r="B78" s="25">
        <v>2716</v>
      </c>
      <c r="C78" s="28">
        <f>65000+40000-22000</f>
        <v>83000</v>
      </c>
      <c r="D78" s="28">
        <f>65000+40000-22000</f>
        <v>83000</v>
      </c>
      <c r="E78" s="28">
        <v>9484</v>
      </c>
    </row>
    <row r="79" spans="1:5" ht="12.75">
      <c r="A79" s="27" t="s">
        <v>65</v>
      </c>
      <c r="B79" s="25">
        <v>2717</v>
      </c>
      <c r="C79" s="28">
        <v>3000</v>
      </c>
      <c r="D79" s="28">
        <v>3000</v>
      </c>
      <c r="E79" s="28"/>
    </row>
    <row r="80" spans="1:5" ht="12.75">
      <c r="A80" s="27" t="s">
        <v>66</v>
      </c>
      <c r="B80" s="25">
        <v>2729</v>
      </c>
      <c r="C80" s="28">
        <f>115000+10000</f>
        <v>125000</v>
      </c>
      <c r="D80" s="28">
        <f>115000+10000</f>
        <v>125000</v>
      </c>
      <c r="E80" s="28">
        <v>22281</v>
      </c>
    </row>
    <row r="81" spans="1:5" ht="12.75">
      <c r="A81" s="27" t="s">
        <v>67</v>
      </c>
      <c r="B81" s="25">
        <v>2800</v>
      </c>
      <c r="C81" s="28">
        <f>SUM(C82)</f>
        <v>252000</v>
      </c>
      <c r="D81" s="26">
        <f>SUM(D82)</f>
        <v>252000</v>
      </c>
      <c r="E81" s="28">
        <f>SUM(E82)</f>
        <v>25906</v>
      </c>
    </row>
    <row r="82" spans="1:5" ht="12.75">
      <c r="A82" s="27" t="s">
        <v>68</v>
      </c>
      <c r="B82" s="25">
        <v>2802</v>
      </c>
      <c r="C82" s="28">
        <f>230000+22000</f>
        <v>252000</v>
      </c>
      <c r="D82" s="28">
        <f>230000+22000</f>
        <v>252000</v>
      </c>
      <c r="E82" s="28">
        <v>25906</v>
      </c>
    </row>
    <row r="83" spans="1:5" ht="12.75">
      <c r="A83" s="27" t="s">
        <v>69</v>
      </c>
      <c r="B83" s="25">
        <v>3600</v>
      </c>
      <c r="C83" s="28">
        <f>SUM(C84:C87)</f>
        <v>200000</v>
      </c>
      <c r="D83" s="26">
        <f>SUM(D84:D87)</f>
        <v>200000</v>
      </c>
      <c r="E83" s="28">
        <f>SUM(E84:E87)</f>
        <v>47205</v>
      </c>
    </row>
    <row r="84" spans="1:5" ht="12.75">
      <c r="A84" s="27" t="s">
        <v>70</v>
      </c>
      <c r="B84" s="25">
        <v>3601</v>
      </c>
      <c r="C84" s="28"/>
      <c r="D84" s="28"/>
      <c r="E84" s="28"/>
    </row>
    <row r="85" spans="1:5" ht="12.75">
      <c r="A85" s="27" t="s">
        <v>71</v>
      </c>
      <c r="B85" s="25">
        <v>3611</v>
      </c>
      <c r="C85" s="28"/>
      <c r="D85" s="28"/>
      <c r="E85" s="28"/>
    </row>
    <row r="86" spans="1:5" ht="12.75">
      <c r="A86" s="27" t="s">
        <v>72</v>
      </c>
      <c r="B86" s="25">
        <v>3612</v>
      </c>
      <c r="C86" s="28"/>
      <c r="D86" s="28"/>
      <c r="E86" s="28">
        <v>647</v>
      </c>
    </row>
    <row r="87" spans="1:5" ht="12.75">
      <c r="A87" s="27" t="s">
        <v>73</v>
      </c>
      <c r="B87" s="25">
        <v>3619</v>
      </c>
      <c r="C87" s="28">
        <v>200000</v>
      </c>
      <c r="D87" s="28">
        <v>200000</v>
      </c>
      <c r="E87" s="28">
        <v>46558</v>
      </c>
    </row>
    <row r="88" spans="1:5" ht="12.75">
      <c r="A88" s="27" t="s">
        <v>74</v>
      </c>
      <c r="B88" s="25">
        <v>3700</v>
      </c>
      <c r="C88" s="28">
        <f>SUM(C89:C90)</f>
        <v>0</v>
      </c>
      <c r="D88" s="26">
        <f>SUM(D89:D90)</f>
        <v>0</v>
      </c>
      <c r="E88" s="28">
        <f>SUM(E89:E90)</f>
        <v>-108197</v>
      </c>
    </row>
    <row r="89" spans="1:5" ht="12.75">
      <c r="A89" s="27" t="s">
        <v>75</v>
      </c>
      <c r="B89" s="25">
        <v>3701</v>
      </c>
      <c r="C89" s="28"/>
      <c r="D89" s="28"/>
      <c r="E89" s="28">
        <v>-101619</v>
      </c>
    </row>
    <row r="90" spans="1:5" ht="12.75">
      <c r="A90" s="27" t="s">
        <v>76</v>
      </c>
      <c r="B90" s="25">
        <v>3702</v>
      </c>
      <c r="C90" s="28"/>
      <c r="D90" s="28"/>
      <c r="E90" s="28">
        <v>-6578</v>
      </c>
    </row>
    <row r="91" spans="1:5" ht="12.75">
      <c r="A91" s="27" t="s">
        <v>77</v>
      </c>
      <c r="B91" s="25">
        <v>4000</v>
      </c>
      <c r="C91" s="28">
        <f>SUM(C92:C95)</f>
        <v>2525000</v>
      </c>
      <c r="D91" s="26">
        <f>SUM(D92:D95)</f>
        <v>2525000</v>
      </c>
      <c r="E91" s="28">
        <f>SUM(E92:E95)</f>
        <v>649004</v>
      </c>
    </row>
    <row r="92" spans="1:5" ht="12.75">
      <c r="A92" s="27" t="s">
        <v>78</v>
      </c>
      <c r="B92" s="25">
        <v>4022</v>
      </c>
      <c r="C92" s="28">
        <f>300000+90000</f>
        <v>390000</v>
      </c>
      <c r="D92" s="28">
        <f>300000+90000</f>
        <v>390000</v>
      </c>
      <c r="E92" s="28">
        <v>25847</v>
      </c>
    </row>
    <row r="93" spans="1:5" ht="12.75">
      <c r="A93" s="27" t="s">
        <v>79</v>
      </c>
      <c r="B93" s="25">
        <v>4029</v>
      </c>
      <c r="C93" s="28"/>
      <c r="D93" s="28"/>
      <c r="E93" s="28"/>
    </row>
    <row r="94" spans="1:5" ht="12.75">
      <c r="A94" s="27" t="s">
        <v>80</v>
      </c>
      <c r="B94" s="25">
        <v>4030</v>
      </c>
      <c r="C94" s="28">
        <v>185000</v>
      </c>
      <c r="D94" s="28">
        <v>185000</v>
      </c>
      <c r="E94" s="28">
        <v>73583</v>
      </c>
    </row>
    <row r="95" spans="1:5" ht="12.75">
      <c r="A95" s="27" t="s">
        <v>81</v>
      </c>
      <c r="B95" s="25">
        <v>4040</v>
      </c>
      <c r="C95" s="28">
        <v>1950000</v>
      </c>
      <c r="D95" s="28">
        <v>1950000</v>
      </c>
      <c r="E95" s="28">
        <v>549574</v>
      </c>
    </row>
    <row r="96" spans="1:5" ht="12.75">
      <c r="A96" s="27" t="s">
        <v>82</v>
      </c>
      <c r="B96" s="25">
        <v>4100</v>
      </c>
      <c r="C96" s="28">
        <v>22000</v>
      </c>
      <c r="D96" s="28">
        <v>22000</v>
      </c>
      <c r="E96" s="28">
        <v>12072</v>
      </c>
    </row>
    <row r="97" spans="1:5" ht="12.75">
      <c r="A97" s="27" t="s">
        <v>83</v>
      </c>
      <c r="B97" s="25">
        <v>4500</v>
      </c>
      <c r="C97" s="28">
        <f>SUM(C98:C99)</f>
        <v>16049</v>
      </c>
      <c r="D97" s="28">
        <f>SUM(D98:D99)</f>
        <v>113156</v>
      </c>
      <c r="E97" s="28">
        <f>SUM(E98:E99)</f>
        <v>113156</v>
      </c>
    </row>
    <row r="98" spans="1:5" ht="12.75">
      <c r="A98" s="27" t="s">
        <v>84</v>
      </c>
      <c r="B98" s="25">
        <v>4501</v>
      </c>
      <c r="C98" s="28">
        <f>13659+2390</f>
        <v>16049</v>
      </c>
      <c r="D98" s="28">
        <v>67549</v>
      </c>
      <c r="E98" s="28">
        <v>67549</v>
      </c>
    </row>
    <row r="99" spans="1:5" ht="12.75">
      <c r="A99" s="27" t="s">
        <v>85</v>
      </c>
      <c r="B99" s="25">
        <v>4503</v>
      </c>
      <c r="C99" s="28"/>
      <c r="D99" s="28">
        <v>45607</v>
      </c>
      <c r="E99" s="28">
        <v>45607</v>
      </c>
    </row>
    <row r="100" spans="1:5" ht="12.75">
      <c r="A100" s="27" t="s">
        <v>86</v>
      </c>
      <c r="B100" s="25">
        <v>4600</v>
      </c>
      <c r="C100" s="28">
        <f>SUM(C101:C101)</f>
        <v>0</v>
      </c>
      <c r="D100" s="28">
        <f>SUM(D101:D101)</f>
        <v>0</v>
      </c>
      <c r="E100" s="28">
        <f>SUM(E101:E101)</f>
        <v>0</v>
      </c>
    </row>
    <row r="101" spans="1:5" ht="12.75">
      <c r="A101" s="27" t="s">
        <v>87</v>
      </c>
      <c r="B101" s="25">
        <v>4680</v>
      </c>
      <c r="C101" s="28"/>
      <c r="D101" s="28"/>
      <c r="E101" s="28"/>
    </row>
    <row r="102" spans="1:5" s="2" customFormat="1" ht="12.75">
      <c r="A102" s="24" t="s">
        <v>88</v>
      </c>
      <c r="B102" s="25"/>
      <c r="C102" s="29">
        <f>SUM(C57,C66,C81,C83,C88,C91,C96,C97,C100)</f>
        <v>10764949</v>
      </c>
      <c r="D102" s="30">
        <f>SUM(D57,D66,D81,D83,D88,D91,D96,D97,D100)</f>
        <v>10862056</v>
      </c>
      <c r="E102" s="29">
        <f>SUM(E57,E66,E81,E83,E88,E91,E96,E97,E100)</f>
        <v>2339995</v>
      </c>
    </row>
    <row r="103" spans="1:5" ht="12.75">
      <c r="A103" s="27"/>
      <c r="B103" s="25"/>
      <c r="C103" s="28"/>
      <c r="D103" s="26"/>
      <c r="E103" s="28"/>
    </row>
    <row r="104" spans="1:5" ht="12.75">
      <c r="A104" s="24" t="s">
        <v>10</v>
      </c>
      <c r="B104" s="25"/>
      <c r="C104" s="28"/>
      <c r="D104" s="26"/>
      <c r="E104" s="28"/>
    </row>
    <row r="105" spans="1:5" ht="12.75">
      <c r="A105" s="27" t="s">
        <v>11</v>
      </c>
      <c r="B105" s="25">
        <v>3100</v>
      </c>
      <c r="C105" s="28">
        <f>SUM(C106)</f>
        <v>2169703</v>
      </c>
      <c r="D105" s="26">
        <f>SUM(D106)</f>
        <v>2169703</v>
      </c>
      <c r="E105" s="28">
        <f>SUM(E106)</f>
        <v>827703</v>
      </c>
    </row>
    <row r="106" spans="1:5" ht="12.75">
      <c r="A106" s="27" t="s">
        <v>12</v>
      </c>
      <c r="B106" s="25">
        <v>3110</v>
      </c>
      <c r="C106" s="28">
        <f>SUM(C107:C109)</f>
        <v>2169703</v>
      </c>
      <c r="D106" s="26">
        <f>SUM(D107:D109)</f>
        <v>2169703</v>
      </c>
      <c r="E106" s="28">
        <f>SUM(E107:E109)</f>
        <v>827703</v>
      </c>
    </row>
    <row r="107" spans="1:5" ht="12.75">
      <c r="A107" s="27" t="s">
        <v>89</v>
      </c>
      <c r="B107" s="25">
        <v>3112</v>
      </c>
      <c r="C107" s="28">
        <f>482900+784800+102200</f>
        <v>1369900</v>
      </c>
      <c r="D107" s="28">
        <f>482900+784800+102200</f>
        <v>1369900</v>
      </c>
      <c r="E107" s="28">
        <v>728600</v>
      </c>
    </row>
    <row r="108" spans="1:5" ht="12.75">
      <c r="A108" s="27" t="s">
        <v>90</v>
      </c>
      <c r="B108" s="25">
        <v>3113</v>
      </c>
      <c r="C108" s="28">
        <v>799803</v>
      </c>
      <c r="D108" s="28">
        <v>799803</v>
      </c>
      <c r="E108" s="28">
        <v>99103</v>
      </c>
    </row>
    <row r="109" spans="1:5" ht="12.75">
      <c r="A109" s="27" t="s">
        <v>15</v>
      </c>
      <c r="B109" s="25">
        <v>3118</v>
      </c>
      <c r="C109" s="28"/>
      <c r="D109" s="28"/>
      <c r="E109" s="28"/>
    </row>
    <row r="110" spans="1:5" s="2" customFormat="1" ht="12.75">
      <c r="A110" s="24" t="s">
        <v>18</v>
      </c>
      <c r="B110" s="25"/>
      <c r="C110" s="29">
        <f>SUM(C105)</f>
        <v>2169703</v>
      </c>
      <c r="D110" s="30">
        <f>SUM(D105)</f>
        <v>2169703</v>
      </c>
      <c r="E110" s="29">
        <f>SUM(E105)</f>
        <v>827703</v>
      </c>
    </row>
    <row r="111" spans="1:5" ht="12.75">
      <c r="A111" s="27"/>
      <c r="B111" s="25"/>
      <c r="C111" s="28"/>
      <c r="D111" s="26"/>
      <c r="E111" s="28"/>
    </row>
    <row r="112" spans="1:5" ht="12.75">
      <c r="A112" s="24" t="s">
        <v>91</v>
      </c>
      <c r="B112" s="25"/>
      <c r="C112" s="28"/>
      <c r="D112" s="26"/>
      <c r="E112" s="28"/>
    </row>
    <row r="113" spans="1:5" ht="12.75">
      <c r="A113" s="27" t="s">
        <v>20</v>
      </c>
      <c r="B113" s="25">
        <v>6100</v>
      </c>
      <c r="C113" s="28">
        <f>SUM(C114:C115)</f>
        <v>-72000</v>
      </c>
      <c r="D113" s="26">
        <f>SUM(D114:D115)</f>
        <v>-204440</v>
      </c>
      <c r="E113" s="28">
        <f>SUM(E114:E115)</f>
        <v>-144440</v>
      </c>
    </row>
    <row r="114" spans="1:5" ht="12.75">
      <c r="A114" s="27" t="s">
        <v>21</v>
      </c>
      <c r="B114" s="25">
        <v>6101</v>
      </c>
      <c r="C114" s="28"/>
      <c r="D114" s="28"/>
      <c r="E114" s="28"/>
    </row>
    <row r="115" spans="1:5" ht="12.75">
      <c r="A115" s="27" t="s">
        <v>22</v>
      </c>
      <c r="B115" s="25">
        <v>6102</v>
      </c>
      <c r="C115" s="28">
        <v>-72000</v>
      </c>
      <c r="D115" s="28">
        <v>-204440</v>
      </c>
      <c r="E115" s="28">
        <v>-144440</v>
      </c>
    </row>
    <row r="116" spans="1:5" ht="12.75">
      <c r="A116" s="27"/>
      <c r="B116" s="25"/>
      <c r="C116" s="28"/>
      <c r="D116" s="26"/>
      <c r="E116" s="28"/>
    </row>
    <row r="117" spans="1:5" ht="12.75">
      <c r="A117" s="27" t="s">
        <v>92</v>
      </c>
      <c r="B117" s="25">
        <v>6200</v>
      </c>
      <c r="C117" s="28">
        <f>SUM(C118:C118)</f>
        <v>0</v>
      </c>
      <c r="D117" s="26">
        <f>SUM(D118:D118)</f>
        <v>0</v>
      </c>
      <c r="E117" s="28">
        <f>SUM(E118:E118)</f>
        <v>0</v>
      </c>
    </row>
    <row r="118" spans="1:5" ht="12.75">
      <c r="A118" s="27" t="s">
        <v>21</v>
      </c>
      <c r="B118" s="25">
        <v>6201</v>
      </c>
      <c r="C118" s="28"/>
      <c r="D118" s="28"/>
      <c r="E118" s="28"/>
    </row>
    <row r="119" spans="1:5" ht="12.75">
      <c r="A119" s="27"/>
      <c r="B119" s="25"/>
      <c r="C119" s="28"/>
      <c r="D119" s="26"/>
      <c r="E119" s="28"/>
    </row>
    <row r="120" spans="1:5" ht="12.75">
      <c r="A120" s="27" t="s">
        <v>93</v>
      </c>
      <c r="B120" s="25">
        <v>6400</v>
      </c>
      <c r="C120" s="28">
        <f>SUM(C121:C121)</f>
        <v>0</v>
      </c>
      <c r="D120" s="26">
        <f>SUM(D121:D121)</f>
        <v>4361</v>
      </c>
      <c r="E120" s="28">
        <f>SUM(E121:E121)</f>
        <v>4361</v>
      </c>
    </row>
    <row r="121" spans="1:5" ht="12.75">
      <c r="A121" s="27" t="s">
        <v>21</v>
      </c>
      <c r="B121" s="25">
        <v>6401</v>
      </c>
      <c r="C121" s="28"/>
      <c r="D121" s="26">
        <v>4361</v>
      </c>
      <c r="E121" s="26">
        <v>4361</v>
      </c>
    </row>
    <row r="122" spans="1:5" s="2" customFormat="1" ht="12.75">
      <c r="A122" s="24" t="s">
        <v>24</v>
      </c>
      <c r="B122" s="25"/>
      <c r="C122" s="29">
        <f>SUM(C113,C117,C120)</f>
        <v>-72000</v>
      </c>
      <c r="D122" s="30">
        <f>SUM(D113,D117,D120)</f>
        <v>-200079</v>
      </c>
      <c r="E122" s="29">
        <f>SUM(E113,E117,E120)</f>
        <v>-140079</v>
      </c>
    </row>
    <row r="123" spans="1:5" s="2" customFormat="1" ht="12.75">
      <c r="A123" s="24"/>
      <c r="B123" s="25"/>
      <c r="C123" s="29"/>
      <c r="D123" s="30"/>
      <c r="E123" s="29"/>
    </row>
    <row r="124" spans="1:5" s="2" customFormat="1" ht="12.75">
      <c r="A124" s="24" t="s">
        <v>94</v>
      </c>
      <c r="B124" s="25"/>
      <c r="C124" s="29"/>
      <c r="D124" s="30"/>
      <c r="E124" s="29"/>
    </row>
    <row r="125" spans="1:5" ht="12.75">
      <c r="A125" s="27" t="s">
        <v>95</v>
      </c>
      <c r="B125" s="25">
        <v>7400</v>
      </c>
      <c r="C125" s="28">
        <f>SUM(C126:C127)</f>
        <v>0</v>
      </c>
      <c r="D125" s="26">
        <f>SUM(D126:D127)</f>
        <v>0</v>
      </c>
      <c r="E125" s="28">
        <f>SUM(E126:E127)</f>
        <v>0</v>
      </c>
    </row>
    <row r="126" spans="1:5" ht="12.75">
      <c r="A126" s="27" t="s">
        <v>96</v>
      </c>
      <c r="B126" s="25">
        <v>7411</v>
      </c>
      <c r="C126" s="28"/>
      <c r="D126" s="26"/>
      <c r="E126" s="28"/>
    </row>
    <row r="127" spans="1:5" ht="12.75">
      <c r="A127" s="27" t="s">
        <v>97</v>
      </c>
      <c r="B127" s="25">
        <v>7412</v>
      </c>
      <c r="C127" s="28"/>
      <c r="D127" s="26"/>
      <c r="E127" s="28"/>
    </row>
    <row r="128" spans="1:5" ht="12.75">
      <c r="A128" s="27" t="s">
        <v>98</v>
      </c>
      <c r="B128" s="25">
        <v>7600</v>
      </c>
      <c r="C128" s="28">
        <f>SUM(C129:C130)</f>
        <v>-400000</v>
      </c>
      <c r="D128" s="26">
        <f>SUM(D129:D130)</f>
        <v>-400000</v>
      </c>
      <c r="E128" s="28">
        <f>SUM(E129:E130)</f>
        <v>-40000</v>
      </c>
    </row>
    <row r="129" spans="1:5" ht="12.75">
      <c r="A129" s="27" t="s">
        <v>96</v>
      </c>
      <c r="B129" s="25">
        <v>7611</v>
      </c>
      <c r="C129" s="198"/>
      <c r="D129" s="28"/>
      <c r="E129" s="28"/>
    </row>
    <row r="130" spans="1:5" ht="12.75">
      <c r="A130" s="27" t="s">
        <v>97</v>
      </c>
      <c r="B130" s="25">
        <v>7612</v>
      </c>
      <c r="C130" s="28">
        <v>-400000</v>
      </c>
      <c r="D130" s="28">
        <v>-400000</v>
      </c>
      <c r="E130" s="28">
        <v>-40000</v>
      </c>
    </row>
    <row r="131" spans="1:5" s="2" customFormat="1" ht="12.75">
      <c r="A131" s="24" t="s">
        <v>99</v>
      </c>
      <c r="B131" s="25"/>
      <c r="C131" s="29">
        <f>SUM(C125,C128)</f>
        <v>-400000</v>
      </c>
      <c r="D131" s="30">
        <f>SUM(D125,D128)</f>
        <v>-400000</v>
      </c>
      <c r="E131" s="29">
        <f>SUM(E125,E128)</f>
        <v>-40000</v>
      </c>
    </row>
    <row r="132" spans="1:5" s="2" customFormat="1" ht="12.75">
      <c r="A132" s="24" t="s">
        <v>100</v>
      </c>
      <c r="B132" s="25"/>
      <c r="C132" s="29">
        <f>SUM(C54,C102,C110,C122,C131)</f>
        <v>16700052</v>
      </c>
      <c r="D132" s="30">
        <f>SUM(D54,D102,D110,D122,D131)</f>
        <v>16669080</v>
      </c>
      <c r="E132" s="29">
        <f>SUM(E54,E102,E110,E122,E131)</f>
        <v>3992566</v>
      </c>
    </row>
    <row r="133" spans="1:5" ht="12.75">
      <c r="A133" s="24" t="s">
        <v>25</v>
      </c>
      <c r="B133" s="25"/>
      <c r="C133" s="28"/>
      <c r="D133" s="26"/>
      <c r="E133" s="28"/>
    </row>
    <row r="134" spans="1:5" ht="12.75">
      <c r="A134" s="27" t="s">
        <v>101</v>
      </c>
      <c r="B134" s="25">
        <v>7000</v>
      </c>
      <c r="C134" s="28"/>
      <c r="D134" s="28"/>
      <c r="E134" s="28">
        <v>80105</v>
      </c>
    </row>
    <row r="135" spans="1:5" ht="12.75">
      <c r="A135" s="27" t="s">
        <v>370</v>
      </c>
      <c r="B135" s="25">
        <v>7200</v>
      </c>
      <c r="C135" s="28"/>
      <c r="D135" s="28">
        <v>-90063</v>
      </c>
      <c r="E135" s="28"/>
    </row>
    <row r="136" spans="1:5" ht="12.75">
      <c r="A136" s="27" t="s">
        <v>102</v>
      </c>
      <c r="B136" s="25">
        <v>8300</v>
      </c>
      <c r="C136" s="28">
        <f>SUM(C137:C138)</f>
        <v>2843689</v>
      </c>
      <c r="D136" s="26">
        <f>SUM(D137:D138)</f>
        <v>2843689</v>
      </c>
      <c r="E136" s="28">
        <f>SUM(E137:E138)</f>
        <v>0</v>
      </c>
    </row>
    <row r="137" spans="1:5" ht="12.75">
      <c r="A137" s="27" t="s">
        <v>103</v>
      </c>
      <c r="B137" s="25">
        <v>8312</v>
      </c>
      <c r="C137" s="43">
        <v>2843689</v>
      </c>
      <c r="D137" s="43">
        <v>2843689</v>
      </c>
      <c r="E137" s="43"/>
    </row>
    <row r="138" spans="1:5" ht="12.75">
      <c r="A138" s="27" t="s">
        <v>104</v>
      </c>
      <c r="B138" s="25">
        <v>8322</v>
      </c>
      <c r="C138" s="28">
        <v>0</v>
      </c>
      <c r="D138" s="28"/>
      <c r="E138" s="28"/>
    </row>
    <row r="139" spans="1:5" ht="12.75">
      <c r="A139" s="27" t="s">
        <v>26</v>
      </c>
      <c r="B139" s="25">
        <v>8800</v>
      </c>
      <c r="C139" s="28"/>
      <c r="D139" s="28"/>
      <c r="E139" s="28">
        <v>1217</v>
      </c>
    </row>
    <row r="140" spans="1:5" ht="12.75">
      <c r="A140" s="27" t="s">
        <v>105</v>
      </c>
      <c r="B140" s="25">
        <v>9100</v>
      </c>
      <c r="C140" s="28">
        <f>SUM(C141)</f>
        <v>-258051</v>
      </c>
      <c r="D140" s="28">
        <f>SUM(D141)</f>
        <v>-258051</v>
      </c>
      <c r="E140" s="28">
        <f>SUM(E141)</f>
        <v>-8051</v>
      </c>
    </row>
    <row r="141" spans="1:5" ht="12.75">
      <c r="A141" s="27" t="s">
        <v>106</v>
      </c>
      <c r="B141" s="25">
        <v>9111</v>
      </c>
      <c r="C141" s="28">
        <f>-250000-8051</f>
        <v>-258051</v>
      </c>
      <c r="D141" s="28">
        <f>-250000-8051</f>
        <v>-258051</v>
      </c>
      <c r="E141" s="28">
        <v>-8051</v>
      </c>
    </row>
    <row r="142" spans="1:5" ht="12.75">
      <c r="A142" s="27" t="s">
        <v>107</v>
      </c>
      <c r="B142" s="25">
        <v>9300</v>
      </c>
      <c r="C142" s="28">
        <f>SUM(C143)</f>
        <v>-48935</v>
      </c>
      <c r="D142" s="26">
        <f>SUM(D143)</f>
        <v>-48935</v>
      </c>
      <c r="E142" s="28">
        <f>SUM(E143)</f>
        <v>-44710</v>
      </c>
    </row>
    <row r="143" spans="1:5" ht="12.75">
      <c r="A143" s="27" t="s">
        <v>108</v>
      </c>
      <c r="B143" s="25">
        <v>9317</v>
      </c>
      <c r="C143" s="28">
        <f>-89420+40485</f>
        <v>-48935</v>
      </c>
      <c r="D143" s="28">
        <f>-89420+40485</f>
        <v>-48935</v>
      </c>
      <c r="E143" s="28">
        <v>-44710</v>
      </c>
    </row>
    <row r="144" spans="1:5" ht="12.75">
      <c r="A144" s="27" t="s">
        <v>27</v>
      </c>
      <c r="B144" s="25">
        <v>9500</v>
      </c>
      <c r="C144" s="28">
        <f>SUM(C145:C149)</f>
        <v>1112033</v>
      </c>
      <c r="D144" s="28">
        <f>SUM(D145:D149)</f>
        <v>1112033</v>
      </c>
      <c r="E144" s="28">
        <f>SUM(E145:E149)</f>
        <v>52875</v>
      </c>
    </row>
    <row r="145" spans="1:5" ht="12.75">
      <c r="A145" s="27" t="s">
        <v>109</v>
      </c>
      <c r="B145" s="25">
        <v>9501</v>
      </c>
      <c r="C145" s="28">
        <f>458476+218376</f>
        <v>676852</v>
      </c>
      <c r="D145" s="28">
        <f>458476+218376</f>
        <v>676852</v>
      </c>
      <c r="E145" s="28">
        <f>458476+218376</f>
        <v>676852</v>
      </c>
    </row>
    <row r="146" spans="1:5" ht="12.75">
      <c r="A146" s="27" t="s">
        <v>110</v>
      </c>
      <c r="B146" s="25">
        <v>9502</v>
      </c>
      <c r="C146" s="28">
        <v>435181</v>
      </c>
      <c r="D146" s="28">
        <v>435181</v>
      </c>
      <c r="E146" s="28">
        <v>435181</v>
      </c>
    </row>
    <row r="147" spans="1:5" ht="12.75">
      <c r="A147" s="27" t="s">
        <v>111</v>
      </c>
      <c r="B147" s="25">
        <v>9507</v>
      </c>
      <c r="C147" s="28"/>
      <c r="D147" s="28"/>
      <c r="E147" s="28">
        <v>-866469</v>
      </c>
    </row>
    <row r="148" spans="1:5" ht="12.75">
      <c r="A148" s="27" t="s">
        <v>112</v>
      </c>
      <c r="B148" s="25">
        <v>9508</v>
      </c>
      <c r="C148" s="28"/>
      <c r="D148" s="28"/>
      <c r="E148" s="28">
        <v>-192689</v>
      </c>
    </row>
    <row r="149" spans="1:5" ht="12.75">
      <c r="A149" s="27" t="s">
        <v>113</v>
      </c>
      <c r="B149" s="25">
        <v>9514</v>
      </c>
      <c r="C149" s="28"/>
      <c r="D149" s="26"/>
      <c r="E149" s="28"/>
    </row>
    <row r="150" spans="1:5" s="2" customFormat="1" ht="12.75">
      <c r="A150" s="24" t="s">
        <v>30</v>
      </c>
      <c r="B150" s="25"/>
      <c r="C150" s="29">
        <f>SUM(C134,C136,C139,C140,C142,C144)</f>
        <v>3648736</v>
      </c>
      <c r="D150" s="30">
        <f>SUM(D134,D135,D136,D139,D140,D142,D144)</f>
        <v>3558673</v>
      </c>
      <c r="E150" s="30">
        <f>SUM(E134,E135,E136,E139,E140,E142,E144)</f>
        <v>81436</v>
      </c>
    </row>
    <row r="151" spans="1:5" ht="12.75">
      <c r="A151" s="27"/>
      <c r="B151" s="25"/>
      <c r="C151" s="28"/>
      <c r="D151" s="26"/>
      <c r="E151" s="28"/>
    </row>
    <row r="152" spans="1:5" s="2" customFormat="1" ht="13.5" thickBot="1">
      <c r="A152" s="31" t="s">
        <v>114</v>
      </c>
      <c r="B152" s="32"/>
      <c r="C152" s="33">
        <f>SUM(C132,C150)</f>
        <v>20348788</v>
      </c>
      <c r="D152" s="34">
        <f>SUM(D132,D150)</f>
        <v>20227753</v>
      </c>
      <c r="E152" s="33">
        <f>SUM(E132,E150)</f>
        <v>4074002</v>
      </c>
    </row>
    <row r="153" spans="1:5" ht="13.5" thickTop="1">
      <c r="A153" s="44"/>
      <c r="B153" s="36"/>
      <c r="C153" s="43"/>
      <c r="D153" s="45"/>
      <c r="E153" s="43"/>
    </row>
    <row r="154" spans="1:5" s="41" customFormat="1" ht="15" thickBot="1">
      <c r="A154" s="46" t="s">
        <v>115</v>
      </c>
      <c r="B154" s="47"/>
      <c r="C154" s="33">
        <f>SUM(C43,C152)</f>
        <v>41168668</v>
      </c>
      <c r="D154" s="34">
        <f>SUM(D43,D152)</f>
        <v>41435530</v>
      </c>
      <c r="E154" s="33">
        <f>SUM(E43,E152)</f>
        <v>8894206</v>
      </c>
    </row>
    <row r="155" spans="1:5" s="41" customFormat="1" ht="15" thickTop="1">
      <c r="A155" s="48"/>
      <c r="B155" s="49"/>
      <c r="C155" s="50"/>
      <c r="D155" s="51"/>
      <c r="E155" s="50"/>
    </row>
    <row r="156" spans="3:6" s="2" customFormat="1" ht="12.75">
      <c r="C156" s="193"/>
      <c r="F156" s="52"/>
    </row>
    <row r="157" spans="3:6" s="2" customFormat="1" ht="12.75">
      <c r="C157" s="193"/>
      <c r="F157" s="52"/>
    </row>
    <row r="158" spans="3:6" s="2" customFormat="1" ht="12.75">
      <c r="C158" s="193"/>
      <c r="F158" s="52"/>
    </row>
    <row r="159" s="2" customFormat="1" ht="12.75">
      <c r="C159" s="215"/>
    </row>
    <row r="160" s="2" customFormat="1" ht="12.75">
      <c r="C160" s="215"/>
    </row>
    <row r="161" s="2" customFormat="1" ht="12.75">
      <c r="D161" s="2" t="s">
        <v>375</v>
      </c>
    </row>
    <row r="162" spans="3:4" s="2" customFormat="1" ht="12.75">
      <c r="C162" s="193"/>
      <c r="D162" s="2" t="s">
        <v>376</v>
      </c>
    </row>
    <row r="163" spans="1:5" s="2" customFormat="1" ht="12.75" hidden="1">
      <c r="A163" s="2" t="s">
        <v>116</v>
      </c>
      <c r="C163" s="193"/>
      <c r="E163" s="53">
        <v>342315</v>
      </c>
    </row>
    <row r="164" spans="3:4" s="2" customFormat="1" ht="12.75">
      <c r="C164" s="193"/>
      <c r="D164" s="2" t="s">
        <v>377</v>
      </c>
    </row>
    <row r="166" s="2" customFormat="1" ht="12.75">
      <c r="C166" s="193"/>
    </row>
    <row r="167" s="2" customFormat="1" ht="12.75">
      <c r="C167" s="193"/>
    </row>
    <row r="168" s="2" customFormat="1" ht="12.75">
      <c r="C168" s="193"/>
    </row>
  </sheetData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portrait" paperSize="9" scale="7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1346"/>
  <sheetViews>
    <sheetView tabSelected="1" workbookViewId="0" topLeftCell="A1316">
      <selection activeCell="D1334" sqref="D1334"/>
    </sheetView>
  </sheetViews>
  <sheetFormatPr defaultColWidth="9.140625" defaultRowHeight="12" customHeight="1"/>
  <cols>
    <col min="1" max="1" width="56.8515625" style="54" customWidth="1"/>
    <col min="2" max="2" width="9.00390625" style="56" customWidth="1"/>
    <col min="3" max="4" width="10.421875" style="137" customWidth="1"/>
    <col min="5" max="5" width="11.00390625" style="54" customWidth="1"/>
    <col min="6" max="16384" width="9.140625" style="54" customWidth="1"/>
  </cols>
  <sheetData>
    <row r="2" spans="2:5" ht="12" customHeight="1">
      <c r="B2" s="54"/>
      <c r="C2" s="55"/>
      <c r="E2" s="55" t="s">
        <v>117</v>
      </c>
    </row>
    <row r="3" spans="2:4" ht="12" customHeight="1">
      <c r="B3" s="54"/>
      <c r="C3" s="199"/>
      <c r="D3" s="199"/>
    </row>
    <row r="5" spans="1:5" s="3" customFormat="1" ht="15">
      <c r="A5" s="6" t="s">
        <v>1</v>
      </c>
      <c r="B5" s="7"/>
      <c r="C5" s="195"/>
      <c r="D5" s="195"/>
      <c r="E5" s="7"/>
    </row>
    <row r="6" spans="1:5" s="3" customFormat="1" ht="15">
      <c r="A6" s="6"/>
      <c r="B6" s="7"/>
      <c r="C6" s="195"/>
      <c r="D6" s="195"/>
      <c r="E6" s="7"/>
    </row>
    <row r="7" spans="1:5" s="3" customFormat="1" ht="15">
      <c r="A7" s="6" t="s">
        <v>118</v>
      </c>
      <c r="B7" s="7"/>
      <c r="C7" s="195"/>
      <c r="D7" s="195"/>
      <c r="E7" s="7"/>
    </row>
    <row r="8" spans="1:5" s="3" customFormat="1" ht="15">
      <c r="A8" s="6" t="s">
        <v>371</v>
      </c>
      <c r="B8" s="7"/>
      <c r="C8" s="195"/>
      <c r="D8" s="195"/>
      <c r="E8" s="7"/>
    </row>
    <row r="9" spans="1:5" s="1" customFormat="1" ht="15">
      <c r="A9" s="57"/>
      <c r="B9" s="58"/>
      <c r="C9" s="200"/>
      <c r="D9" s="200"/>
      <c r="E9" s="59"/>
    </row>
    <row r="10" spans="1:5" s="62" customFormat="1" ht="12" customHeight="1">
      <c r="A10" s="60" t="s">
        <v>119</v>
      </c>
      <c r="B10" s="60" t="s">
        <v>120</v>
      </c>
      <c r="C10" s="201" t="s">
        <v>372</v>
      </c>
      <c r="D10" s="201" t="s">
        <v>5</v>
      </c>
      <c r="E10" s="61" t="s">
        <v>1</v>
      </c>
    </row>
    <row r="11" spans="1:5" s="62" customFormat="1" ht="12" customHeight="1">
      <c r="A11" s="63"/>
      <c r="B11" s="63" t="s">
        <v>121</v>
      </c>
      <c r="C11" s="202" t="s">
        <v>4</v>
      </c>
      <c r="D11" s="202" t="s">
        <v>4</v>
      </c>
      <c r="E11" s="64">
        <v>39172</v>
      </c>
    </row>
    <row r="12" spans="1:5" s="67" customFormat="1" ht="12.75">
      <c r="A12" s="65"/>
      <c r="B12" s="65">
        <v>2007</v>
      </c>
      <c r="C12" s="203" t="s">
        <v>122</v>
      </c>
      <c r="D12" s="203" t="s">
        <v>122</v>
      </c>
      <c r="E12" s="66"/>
    </row>
    <row r="13" spans="1:5" s="67" customFormat="1" ht="12.75">
      <c r="A13" s="68">
        <v>1</v>
      </c>
      <c r="B13" s="68">
        <v>2</v>
      </c>
      <c r="C13" s="204">
        <v>3</v>
      </c>
      <c r="D13" s="204">
        <v>4</v>
      </c>
      <c r="E13" s="69">
        <v>5</v>
      </c>
    </row>
    <row r="14" spans="1:5" ht="12" customHeight="1" thickBot="1">
      <c r="A14" s="70" t="s">
        <v>123</v>
      </c>
      <c r="B14" s="65"/>
      <c r="C14" s="136"/>
      <c r="D14" s="136"/>
      <c r="E14" s="71"/>
    </row>
    <row r="15" spans="1:5" ht="12" customHeight="1" thickTop="1">
      <c r="A15" s="72"/>
      <c r="B15" s="65"/>
      <c r="C15" s="136"/>
      <c r="D15" s="136"/>
      <c r="E15" s="71"/>
    </row>
    <row r="16" spans="1:5" ht="12" customHeight="1">
      <c r="A16" s="73" t="s">
        <v>124</v>
      </c>
      <c r="B16" s="68"/>
      <c r="C16" s="79"/>
      <c r="D16" s="79"/>
      <c r="E16" s="74"/>
    </row>
    <row r="17" spans="1:5" ht="12" customHeight="1">
      <c r="A17" s="73" t="s">
        <v>125</v>
      </c>
      <c r="B17" s="68"/>
      <c r="C17" s="79"/>
      <c r="D17" s="79"/>
      <c r="E17" s="74"/>
    </row>
    <row r="18" spans="1:5" ht="12" customHeight="1" hidden="1">
      <c r="A18" s="73" t="s">
        <v>139</v>
      </c>
      <c r="B18" s="68" t="s">
        <v>140</v>
      </c>
      <c r="C18" s="79"/>
      <c r="D18" s="79"/>
      <c r="E18" s="74"/>
    </row>
    <row r="19" spans="1:5" s="76" customFormat="1" ht="12" customHeight="1" hidden="1">
      <c r="A19" s="73" t="s">
        <v>128</v>
      </c>
      <c r="B19" s="68">
        <v>100</v>
      </c>
      <c r="C19" s="105">
        <f>SUM(C20:C22)</f>
        <v>0</v>
      </c>
      <c r="D19" s="105">
        <f>SUM(D20:D22)</f>
        <v>0</v>
      </c>
      <c r="E19" s="75">
        <f>SUM(E20:E22)</f>
        <v>0</v>
      </c>
    </row>
    <row r="20" spans="1:5" ht="12" customHeight="1" hidden="1">
      <c r="A20" s="77" t="s">
        <v>129</v>
      </c>
      <c r="B20" s="78">
        <v>101</v>
      </c>
      <c r="C20" s="79"/>
      <c r="D20" s="79"/>
      <c r="E20" s="74"/>
    </row>
    <row r="21" spans="1:5" ht="12" customHeight="1" hidden="1">
      <c r="A21" s="77" t="s">
        <v>141</v>
      </c>
      <c r="B21" s="78">
        <v>102</v>
      </c>
      <c r="C21" s="79"/>
      <c r="D21" s="79"/>
      <c r="E21" s="74"/>
    </row>
    <row r="22" spans="1:5" ht="12" customHeight="1" hidden="1">
      <c r="A22" s="77" t="s">
        <v>142</v>
      </c>
      <c r="B22" s="78">
        <v>103</v>
      </c>
      <c r="C22" s="79"/>
      <c r="D22" s="79"/>
      <c r="E22" s="74"/>
    </row>
    <row r="23" spans="1:5" s="76" customFormat="1" ht="12" customHeight="1" hidden="1">
      <c r="A23" s="73" t="s">
        <v>130</v>
      </c>
      <c r="B23" s="68">
        <v>200</v>
      </c>
      <c r="C23" s="105">
        <f>SUM(C24:C26)</f>
        <v>0</v>
      </c>
      <c r="D23" s="105">
        <f>SUM(D24:D26)</f>
        <v>0</v>
      </c>
      <c r="E23" s="75">
        <f>SUM(E24:E26)</f>
        <v>0</v>
      </c>
    </row>
    <row r="24" spans="1:5" ht="12" customHeight="1" hidden="1">
      <c r="A24" s="77" t="s">
        <v>143</v>
      </c>
      <c r="B24" s="78">
        <v>201</v>
      </c>
      <c r="C24" s="79"/>
      <c r="D24" s="79"/>
      <c r="E24" s="74"/>
    </row>
    <row r="25" spans="1:5" ht="12" customHeight="1" hidden="1">
      <c r="A25" s="77" t="s">
        <v>144</v>
      </c>
      <c r="B25" s="84">
        <v>202</v>
      </c>
      <c r="C25" s="79"/>
      <c r="D25" s="79"/>
      <c r="E25" s="74"/>
    </row>
    <row r="26" spans="1:5" ht="12" customHeight="1" hidden="1">
      <c r="A26" s="77" t="s">
        <v>131</v>
      </c>
      <c r="B26" s="78">
        <v>205</v>
      </c>
      <c r="C26" s="79"/>
      <c r="D26" s="79"/>
      <c r="E26" s="74"/>
    </row>
    <row r="27" spans="1:5" ht="12" customHeight="1" hidden="1">
      <c r="A27" s="80" t="s">
        <v>134</v>
      </c>
      <c r="B27" s="81">
        <v>500</v>
      </c>
      <c r="C27" s="108">
        <f>SUM(C28:C30)</f>
        <v>0</v>
      </c>
      <c r="D27" s="108">
        <f>SUM(D28:D30)</f>
        <v>0</v>
      </c>
      <c r="E27" s="82">
        <f>SUM(E28:E30)</f>
        <v>0</v>
      </c>
    </row>
    <row r="28" spans="1:5" s="76" customFormat="1" ht="12" customHeight="1" hidden="1">
      <c r="A28" s="83" t="s">
        <v>135</v>
      </c>
      <c r="B28" s="84">
        <v>551</v>
      </c>
      <c r="C28" s="106"/>
      <c r="D28" s="106"/>
      <c r="E28" s="85"/>
    </row>
    <row r="29" spans="1:5" s="76" customFormat="1" ht="12" customHeight="1" hidden="1">
      <c r="A29" s="83" t="s">
        <v>136</v>
      </c>
      <c r="B29" s="84">
        <v>560</v>
      </c>
      <c r="C29" s="106"/>
      <c r="D29" s="106"/>
      <c r="E29" s="85"/>
    </row>
    <row r="30" spans="1:5" s="76" customFormat="1" ht="12" customHeight="1" hidden="1">
      <c r="A30" s="83" t="s">
        <v>137</v>
      </c>
      <c r="B30" s="84">
        <v>580</v>
      </c>
      <c r="C30" s="106"/>
      <c r="D30" s="106"/>
      <c r="E30" s="85"/>
    </row>
    <row r="31" spans="1:5" ht="12" customHeight="1" hidden="1">
      <c r="A31" s="80" t="s">
        <v>145</v>
      </c>
      <c r="B31" s="81">
        <v>1000</v>
      </c>
      <c r="C31" s="93">
        <f>SUM(C32:C35)</f>
        <v>0</v>
      </c>
      <c r="D31" s="93">
        <f>SUM(D32:D35)</f>
        <v>0</v>
      </c>
      <c r="E31" s="88">
        <f>SUM(E32:E35)</f>
        <v>0</v>
      </c>
    </row>
    <row r="32" spans="1:5" ht="12" customHeight="1" hidden="1">
      <c r="A32" s="77" t="s">
        <v>146</v>
      </c>
      <c r="B32" s="78">
        <v>1015</v>
      </c>
      <c r="C32" s="79"/>
      <c r="D32" s="79"/>
      <c r="E32" s="74"/>
    </row>
    <row r="33" spans="1:5" ht="12" customHeight="1" hidden="1">
      <c r="A33" s="77" t="s">
        <v>147</v>
      </c>
      <c r="B33" s="78">
        <v>1016</v>
      </c>
      <c r="C33" s="79"/>
      <c r="D33" s="79"/>
      <c r="E33" s="74"/>
    </row>
    <row r="34" spans="1:5" ht="12" customHeight="1" hidden="1">
      <c r="A34" s="77" t="s">
        <v>148</v>
      </c>
      <c r="B34" s="78">
        <v>1020</v>
      </c>
      <c r="C34" s="79"/>
      <c r="D34" s="79"/>
      <c r="E34" s="74"/>
    </row>
    <row r="35" spans="1:5" ht="12" customHeight="1" hidden="1">
      <c r="A35" s="77" t="s">
        <v>149</v>
      </c>
      <c r="B35" s="78">
        <v>1051</v>
      </c>
      <c r="C35" s="79"/>
      <c r="D35" s="79"/>
      <c r="E35" s="74"/>
    </row>
    <row r="36" spans="1:5" s="76" customFormat="1" ht="12" customHeight="1" hidden="1" thickBot="1">
      <c r="A36" s="73" t="s">
        <v>138</v>
      </c>
      <c r="B36" s="68">
        <v>9999</v>
      </c>
      <c r="C36" s="119">
        <f>SUM(C19,C23,C27,C31)</f>
        <v>0</v>
      </c>
      <c r="D36" s="119">
        <f>SUM(D19,D23,D27,D31)</f>
        <v>0</v>
      </c>
      <c r="E36" s="86">
        <f>SUM(E19,E23,E27,E31)</f>
        <v>0</v>
      </c>
    </row>
    <row r="37" spans="1:5" s="76" customFormat="1" ht="12" customHeight="1" hidden="1">
      <c r="A37" s="73"/>
      <c r="B37" s="68"/>
      <c r="C37" s="178"/>
      <c r="D37" s="178"/>
      <c r="E37" s="87"/>
    </row>
    <row r="38" spans="1:5" ht="12" customHeight="1">
      <c r="A38" s="73" t="s">
        <v>150</v>
      </c>
      <c r="B38" s="68" t="s">
        <v>151</v>
      </c>
      <c r="C38" s="79"/>
      <c r="D38" s="79"/>
      <c r="E38" s="74"/>
    </row>
    <row r="39" spans="1:5" s="76" customFormat="1" ht="12" customHeight="1">
      <c r="A39" s="73" t="s">
        <v>128</v>
      </c>
      <c r="B39" s="68">
        <v>100</v>
      </c>
      <c r="C39" s="105">
        <f>SUM(C40:C42)</f>
        <v>1313566</v>
      </c>
      <c r="D39" s="105">
        <f>SUM(D40:D42)</f>
        <v>1304977</v>
      </c>
      <c r="E39" s="75">
        <f>SUM(E40:E42)</f>
        <v>240758</v>
      </c>
    </row>
    <row r="40" spans="1:5" ht="12" customHeight="1">
      <c r="A40" s="77" t="s">
        <v>129</v>
      </c>
      <c r="B40" s="78">
        <v>101</v>
      </c>
      <c r="C40" s="79">
        <f>717775-6865</f>
        <v>710910</v>
      </c>
      <c r="D40" s="79">
        <v>702321</v>
      </c>
      <c r="E40" s="74">
        <v>135008</v>
      </c>
    </row>
    <row r="41" spans="1:5" ht="12" customHeight="1">
      <c r="A41" s="77" t="s">
        <v>141</v>
      </c>
      <c r="B41" s="78">
        <v>102</v>
      </c>
      <c r="C41" s="79">
        <f>387036+6865</f>
        <v>393901</v>
      </c>
      <c r="D41" s="79">
        <f>387036+6865</f>
        <v>393901</v>
      </c>
      <c r="E41" s="74">
        <v>65433</v>
      </c>
    </row>
    <row r="42" spans="1:5" ht="12" customHeight="1">
      <c r="A42" s="77" t="s">
        <v>142</v>
      </c>
      <c r="B42" s="78">
        <v>103</v>
      </c>
      <c r="C42" s="79">
        <v>208755</v>
      </c>
      <c r="D42" s="79">
        <v>208755</v>
      </c>
      <c r="E42" s="74">
        <v>40317</v>
      </c>
    </row>
    <row r="43" spans="1:5" s="76" customFormat="1" ht="12" customHeight="1">
      <c r="A43" s="73" t="s">
        <v>130</v>
      </c>
      <c r="B43" s="68">
        <v>200</v>
      </c>
      <c r="C43" s="105">
        <f>SUM(C44:C47)</f>
        <v>131357</v>
      </c>
      <c r="D43" s="105">
        <f>SUM(D44:D47)</f>
        <v>139946</v>
      </c>
      <c r="E43" s="75">
        <f>SUM(E44:E47)</f>
        <v>14326</v>
      </c>
    </row>
    <row r="44" spans="1:5" ht="12" customHeight="1">
      <c r="A44" s="77" t="s">
        <v>143</v>
      </c>
      <c r="B44" s="78">
        <v>201</v>
      </c>
      <c r="C44" s="79">
        <v>44845</v>
      </c>
      <c r="D44" s="79">
        <v>44845</v>
      </c>
      <c r="E44" s="74">
        <v>2925</v>
      </c>
    </row>
    <row r="45" spans="1:5" ht="12" customHeight="1">
      <c r="A45" s="77" t="s">
        <v>131</v>
      </c>
      <c r="B45" s="78">
        <v>205</v>
      </c>
      <c r="C45" s="79"/>
      <c r="D45" s="79"/>
      <c r="E45" s="74"/>
    </row>
    <row r="46" spans="1:5" ht="12" customHeight="1">
      <c r="A46" s="77" t="s">
        <v>132</v>
      </c>
      <c r="B46" s="78">
        <v>208</v>
      </c>
      <c r="C46" s="79">
        <v>86512</v>
      </c>
      <c r="D46" s="79">
        <v>86512</v>
      </c>
      <c r="E46" s="74">
        <v>2812</v>
      </c>
    </row>
    <row r="47" spans="1:5" ht="12" customHeight="1">
      <c r="A47" s="77" t="s">
        <v>133</v>
      </c>
      <c r="B47" s="78">
        <v>209</v>
      </c>
      <c r="C47" s="79">
        <v>0</v>
      </c>
      <c r="D47" s="79">
        <v>8589</v>
      </c>
      <c r="E47" s="74">
        <v>8589</v>
      </c>
    </row>
    <row r="48" spans="1:5" ht="12" customHeight="1">
      <c r="A48" s="80" t="s">
        <v>134</v>
      </c>
      <c r="B48" s="81">
        <v>500</v>
      </c>
      <c r="C48" s="108">
        <f>SUM(C49:C51)</f>
        <v>427812</v>
      </c>
      <c r="D48" s="108">
        <f>SUM(D49:D51)</f>
        <v>427812</v>
      </c>
      <c r="E48" s="82">
        <f>SUM(E49:E51)</f>
        <v>68627</v>
      </c>
    </row>
    <row r="49" spans="1:5" s="76" customFormat="1" ht="12" customHeight="1">
      <c r="A49" s="83" t="s">
        <v>135</v>
      </c>
      <c r="B49" s="84">
        <v>551</v>
      </c>
      <c r="C49" s="106">
        <v>338588</v>
      </c>
      <c r="D49" s="106">
        <v>338588</v>
      </c>
      <c r="E49" s="85">
        <v>52873</v>
      </c>
    </row>
    <row r="50" spans="1:5" s="76" customFormat="1" ht="12" customHeight="1">
      <c r="A50" s="83" t="s">
        <v>136</v>
      </c>
      <c r="B50" s="84">
        <v>560</v>
      </c>
      <c r="C50" s="106">
        <v>70591</v>
      </c>
      <c r="D50" s="106">
        <v>70591</v>
      </c>
      <c r="E50" s="85">
        <v>11414</v>
      </c>
    </row>
    <row r="51" spans="1:5" s="76" customFormat="1" ht="12" customHeight="1">
      <c r="A51" s="83" t="s">
        <v>137</v>
      </c>
      <c r="B51" s="84">
        <v>580</v>
      </c>
      <c r="C51" s="106">
        <v>18633</v>
      </c>
      <c r="D51" s="106">
        <v>18633</v>
      </c>
      <c r="E51" s="85">
        <v>4340</v>
      </c>
    </row>
    <row r="52" spans="1:5" s="76" customFormat="1" ht="12" customHeight="1" thickBot="1">
      <c r="A52" s="73" t="s">
        <v>138</v>
      </c>
      <c r="B52" s="68">
        <v>9999</v>
      </c>
      <c r="C52" s="119">
        <f>SUM(C39,C43,C48)</f>
        <v>1872735</v>
      </c>
      <c r="D52" s="119">
        <f>SUM(D39,D43,D48)</f>
        <v>1872735</v>
      </c>
      <c r="E52" s="86">
        <f>SUM(E39,E43,E48)</f>
        <v>323711</v>
      </c>
    </row>
    <row r="53" spans="1:5" ht="12" customHeight="1">
      <c r="A53" s="77"/>
      <c r="B53" s="78"/>
      <c r="C53" s="136"/>
      <c r="D53" s="136"/>
      <c r="E53" s="71"/>
    </row>
    <row r="54" spans="1:5" s="76" customFormat="1" ht="12" customHeight="1" thickBot="1">
      <c r="A54" s="70" t="s">
        <v>152</v>
      </c>
      <c r="B54" s="89"/>
      <c r="C54" s="90">
        <f>SUM(C36,C52)</f>
        <v>1872735</v>
      </c>
      <c r="D54" s="90">
        <f>SUM(D36,D52)</f>
        <v>1872735</v>
      </c>
      <c r="E54" s="90">
        <f>SUM(E36,E52)</f>
        <v>323711</v>
      </c>
    </row>
    <row r="55" spans="1:5" ht="12" customHeight="1" thickTop="1">
      <c r="A55" s="73" t="s">
        <v>153</v>
      </c>
      <c r="B55" s="68"/>
      <c r="C55" s="79"/>
      <c r="D55" s="79"/>
      <c r="E55" s="74"/>
    </row>
    <row r="56" spans="1:5" ht="12" customHeight="1">
      <c r="A56" s="73" t="s">
        <v>154</v>
      </c>
      <c r="B56" s="68" t="s">
        <v>155</v>
      </c>
      <c r="C56" s="79"/>
      <c r="D56" s="79"/>
      <c r="E56" s="74"/>
    </row>
    <row r="57" spans="1:5" ht="12" customHeight="1">
      <c r="A57" s="73" t="s">
        <v>156</v>
      </c>
      <c r="B57" s="68" t="s">
        <v>157</v>
      </c>
      <c r="C57" s="79"/>
      <c r="D57" s="79"/>
      <c r="E57" s="74"/>
    </row>
    <row r="58" spans="1:5" s="76" customFormat="1" ht="12" customHeight="1">
      <c r="A58" s="73" t="s">
        <v>145</v>
      </c>
      <c r="B58" s="68">
        <v>1000</v>
      </c>
      <c r="C58" s="93">
        <f>SUM(C59:C63)</f>
        <v>4000</v>
      </c>
      <c r="D58" s="93">
        <f>SUM(D59:D63)</f>
        <v>4000</v>
      </c>
      <c r="E58" s="88">
        <f>SUM(E59:E63)</f>
        <v>211</v>
      </c>
    </row>
    <row r="59" spans="1:5" ht="12" customHeight="1">
      <c r="A59" s="77" t="s">
        <v>158</v>
      </c>
      <c r="B59" s="78">
        <v>1015</v>
      </c>
      <c r="C59" s="79"/>
      <c r="D59" s="79">
        <v>85</v>
      </c>
      <c r="E59" s="74">
        <v>85</v>
      </c>
    </row>
    <row r="60" spans="1:5" ht="12" customHeight="1">
      <c r="A60" s="77" t="s">
        <v>147</v>
      </c>
      <c r="B60" s="78">
        <v>1016</v>
      </c>
      <c r="C60" s="79"/>
      <c r="D60" s="79"/>
      <c r="E60" s="74"/>
    </row>
    <row r="61" spans="1:5" ht="12" customHeight="1">
      <c r="A61" s="77" t="s">
        <v>148</v>
      </c>
      <c r="B61" s="78">
        <v>1020</v>
      </c>
      <c r="C61" s="79"/>
      <c r="D61" s="79">
        <v>78</v>
      </c>
      <c r="E61" s="74">
        <v>78</v>
      </c>
    </row>
    <row r="62" spans="1:5" ht="12" customHeight="1">
      <c r="A62" s="77" t="s">
        <v>159</v>
      </c>
      <c r="B62" s="78">
        <v>1051</v>
      </c>
      <c r="C62" s="79"/>
      <c r="D62" s="79">
        <v>48</v>
      </c>
      <c r="E62" s="74">
        <v>48</v>
      </c>
    </row>
    <row r="63" spans="1:5" ht="12" customHeight="1">
      <c r="A63" s="77" t="s">
        <v>160</v>
      </c>
      <c r="B63" s="78">
        <v>1098</v>
      </c>
      <c r="C63" s="79">
        <v>4000</v>
      </c>
      <c r="D63" s="79">
        <v>3789</v>
      </c>
      <c r="E63" s="74"/>
    </row>
    <row r="64" spans="1:5" s="76" customFormat="1" ht="12" customHeight="1" thickBot="1">
      <c r="A64" s="73" t="s">
        <v>138</v>
      </c>
      <c r="B64" s="68">
        <v>9999</v>
      </c>
      <c r="C64" s="120">
        <f>SUM(C58)</f>
        <v>4000</v>
      </c>
      <c r="D64" s="120">
        <f>SUM(D58)</f>
        <v>4000</v>
      </c>
      <c r="E64" s="91">
        <f>SUM(E58)</f>
        <v>211</v>
      </c>
    </row>
    <row r="65" spans="1:5" s="76" customFormat="1" ht="12" customHeight="1">
      <c r="A65" s="73" t="s">
        <v>161</v>
      </c>
      <c r="B65" s="68"/>
      <c r="C65" s="93">
        <f>SUM(C64)</f>
        <v>4000</v>
      </c>
      <c r="D65" s="93">
        <f>SUM(D64)</f>
        <v>4000</v>
      </c>
      <c r="E65" s="88">
        <f>SUM(E64)</f>
        <v>211</v>
      </c>
    </row>
    <row r="66" spans="1:5" ht="12" customHeight="1">
      <c r="A66" s="73" t="s">
        <v>162</v>
      </c>
      <c r="B66" s="68"/>
      <c r="C66" s="79"/>
      <c r="D66" s="79"/>
      <c r="E66" s="74"/>
    </row>
    <row r="67" spans="1:5" ht="12" customHeight="1">
      <c r="A67" s="73" t="s">
        <v>163</v>
      </c>
      <c r="B67" s="68" t="s">
        <v>164</v>
      </c>
      <c r="C67" s="79"/>
      <c r="D67" s="79"/>
      <c r="E67" s="74"/>
    </row>
    <row r="68" spans="1:5" ht="12" customHeight="1">
      <c r="A68" s="73" t="s">
        <v>128</v>
      </c>
      <c r="B68" s="68">
        <v>100</v>
      </c>
      <c r="C68" s="108">
        <f>SUM(C69)</f>
        <v>9360</v>
      </c>
      <c r="D68" s="108">
        <f>SUM(D69)</f>
        <v>9360</v>
      </c>
      <c r="E68" s="82">
        <f>SUM(E69)</f>
        <v>676</v>
      </c>
    </row>
    <row r="69" spans="1:5" ht="12" customHeight="1">
      <c r="A69" s="77" t="s">
        <v>129</v>
      </c>
      <c r="B69" s="84">
        <v>101</v>
      </c>
      <c r="C69" s="79">
        <v>9360</v>
      </c>
      <c r="D69" s="79">
        <v>9360</v>
      </c>
      <c r="E69" s="74">
        <v>676</v>
      </c>
    </row>
    <row r="70" spans="1:5" ht="12" customHeight="1">
      <c r="A70" s="73" t="s">
        <v>130</v>
      </c>
      <c r="B70" s="68">
        <v>200</v>
      </c>
      <c r="C70" s="108">
        <f>SUM(C71:C74)</f>
        <v>23210</v>
      </c>
      <c r="D70" s="108">
        <f>SUM(D71:D74)</f>
        <v>23210</v>
      </c>
      <c r="E70" s="82">
        <f>SUM(E71:E74)</f>
        <v>0</v>
      </c>
    </row>
    <row r="71" spans="1:5" ht="12" customHeight="1">
      <c r="A71" s="77" t="s">
        <v>143</v>
      </c>
      <c r="B71" s="78">
        <v>201</v>
      </c>
      <c r="C71" s="79"/>
      <c r="D71" s="79"/>
      <c r="E71" s="74"/>
    </row>
    <row r="72" spans="1:5" ht="12" customHeight="1">
      <c r="A72" s="77" t="s">
        <v>144</v>
      </c>
      <c r="B72" s="84">
        <v>202</v>
      </c>
      <c r="C72" s="79">
        <v>23210</v>
      </c>
      <c r="D72" s="79">
        <v>23210</v>
      </c>
      <c r="E72" s="74"/>
    </row>
    <row r="73" spans="1:5" ht="12" customHeight="1">
      <c r="A73" s="77" t="s">
        <v>131</v>
      </c>
      <c r="B73" s="78">
        <v>205</v>
      </c>
      <c r="C73" s="79"/>
      <c r="D73" s="79"/>
      <c r="E73" s="74"/>
    </row>
    <row r="74" spans="1:5" ht="12" customHeight="1">
      <c r="A74" s="77" t="s">
        <v>133</v>
      </c>
      <c r="B74" s="78">
        <v>209</v>
      </c>
      <c r="C74" s="79"/>
      <c r="D74" s="79"/>
      <c r="E74" s="74"/>
    </row>
    <row r="75" spans="1:5" ht="12" customHeight="1">
      <c r="A75" s="80" t="s">
        <v>134</v>
      </c>
      <c r="B75" s="81">
        <v>500</v>
      </c>
      <c r="C75" s="108">
        <f>SUM(C76:C79)</f>
        <v>8780</v>
      </c>
      <c r="D75" s="108">
        <f>SUM(D76:D79)</f>
        <v>8780</v>
      </c>
      <c r="E75" s="82">
        <f>SUM(E76:E79)</f>
        <v>160</v>
      </c>
    </row>
    <row r="76" spans="1:5" s="76" customFormat="1" ht="12" customHeight="1">
      <c r="A76" s="83" t="s">
        <v>135</v>
      </c>
      <c r="B76" s="84">
        <v>551</v>
      </c>
      <c r="C76" s="106">
        <v>8095</v>
      </c>
      <c r="D76" s="106">
        <v>8095</v>
      </c>
      <c r="E76" s="85">
        <v>112</v>
      </c>
    </row>
    <row r="77" spans="1:5" s="76" customFormat="1" ht="12" customHeight="1">
      <c r="A77" s="83" t="s">
        <v>165</v>
      </c>
      <c r="B77" s="84">
        <v>552</v>
      </c>
      <c r="C77" s="106"/>
      <c r="D77" s="106"/>
      <c r="E77" s="85"/>
    </row>
    <row r="78" spans="1:5" s="76" customFormat="1" ht="12" customHeight="1">
      <c r="A78" s="83" t="s">
        <v>136</v>
      </c>
      <c r="B78" s="84">
        <v>560</v>
      </c>
      <c r="C78" s="106">
        <v>365</v>
      </c>
      <c r="D78" s="106">
        <v>365</v>
      </c>
      <c r="E78" s="85">
        <v>26</v>
      </c>
    </row>
    <row r="79" spans="1:5" s="76" customFormat="1" ht="12" customHeight="1">
      <c r="A79" s="83" t="s">
        <v>137</v>
      </c>
      <c r="B79" s="84">
        <v>580</v>
      </c>
      <c r="C79" s="106">
        <v>320</v>
      </c>
      <c r="D79" s="106">
        <v>320</v>
      </c>
      <c r="E79" s="85">
        <v>22</v>
      </c>
    </row>
    <row r="80" spans="1:5" ht="12" customHeight="1">
      <c r="A80" s="80" t="s">
        <v>145</v>
      </c>
      <c r="B80" s="81">
        <v>1000</v>
      </c>
      <c r="C80" s="93">
        <f>SUM(C81:C87)</f>
        <v>20748</v>
      </c>
      <c r="D80" s="93">
        <f>SUM(D81:D87)</f>
        <v>20748</v>
      </c>
      <c r="E80" s="88">
        <f>SUM(E81:E87)</f>
        <v>3424</v>
      </c>
    </row>
    <row r="81" spans="1:5" ht="12" customHeight="1">
      <c r="A81" s="77" t="s">
        <v>146</v>
      </c>
      <c r="B81" s="78">
        <v>1013</v>
      </c>
      <c r="C81" s="79">
        <v>540</v>
      </c>
      <c r="D81" s="79">
        <v>540</v>
      </c>
      <c r="E81" s="74"/>
    </row>
    <row r="82" spans="1:5" ht="12" customHeight="1">
      <c r="A82" s="77" t="s">
        <v>158</v>
      </c>
      <c r="B82" s="78">
        <v>1015</v>
      </c>
      <c r="C82" s="79">
        <v>1200</v>
      </c>
      <c r="D82" s="79">
        <v>1200</v>
      </c>
      <c r="E82" s="74"/>
    </row>
    <row r="83" spans="1:5" ht="12" customHeight="1">
      <c r="A83" s="77" t="s">
        <v>147</v>
      </c>
      <c r="B83" s="78">
        <v>1016</v>
      </c>
      <c r="C83" s="79">
        <v>2100</v>
      </c>
      <c r="D83" s="79">
        <v>2100</v>
      </c>
      <c r="E83" s="74">
        <v>1351</v>
      </c>
    </row>
    <row r="84" spans="1:5" ht="12" customHeight="1">
      <c r="A84" s="77" t="s">
        <v>148</v>
      </c>
      <c r="B84" s="78">
        <v>1020</v>
      </c>
      <c r="C84" s="79">
        <v>9534</v>
      </c>
      <c r="D84" s="79">
        <v>9534</v>
      </c>
      <c r="E84" s="74">
        <v>1983</v>
      </c>
    </row>
    <row r="85" spans="1:5" ht="12" customHeight="1">
      <c r="A85" s="77" t="s">
        <v>159</v>
      </c>
      <c r="B85" s="78">
        <v>1051</v>
      </c>
      <c r="C85" s="79">
        <v>400</v>
      </c>
      <c r="D85" s="79">
        <v>400</v>
      </c>
      <c r="E85" s="74">
        <v>90</v>
      </c>
    </row>
    <row r="86" spans="1:5" ht="12" customHeight="1">
      <c r="A86" s="77" t="s">
        <v>149</v>
      </c>
      <c r="B86" s="78">
        <v>1091</v>
      </c>
      <c r="C86" s="79">
        <v>281</v>
      </c>
      <c r="D86" s="79">
        <v>281</v>
      </c>
      <c r="E86" s="74"/>
    </row>
    <row r="87" spans="1:5" ht="12" customHeight="1">
      <c r="A87" s="77" t="s">
        <v>160</v>
      </c>
      <c r="B87" s="78">
        <v>1098</v>
      </c>
      <c r="C87" s="79">
        <v>6693</v>
      </c>
      <c r="D87" s="79">
        <v>6693</v>
      </c>
      <c r="E87" s="74"/>
    </row>
    <row r="88" spans="1:5" s="76" customFormat="1" ht="12" customHeight="1">
      <c r="A88" s="72" t="s">
        <v>138</v>
      </c>
      <c r="B88" s="60">
        <v>9999</v>
      </c>
      <c r="C88" s="126">
        <f>SUM(C68,C70,C75,C80)</f>
        <v>62098</v>
      </c>
      <c r="D88" s="126">
        <f>SUM(D68,D70,D75,D80)</f>
        <v>62098</v>
      </c>
      <c r="E88" s="92">
        <f>SUM(E68,E70,E75,E80)</f>
        <v>4260</v>
      </c>
    </row>
    <row r="89" spans="1:5" s="76" customFormat="1" ht="12" customHeight="1">
      <c r="A89" s="73" t="s">
        <v>166</v>
      </c>
      <c r="B89" s="68"/>
      <c r="C89" s="93">
        <f>SUM(C88)</f>
        <v>62098</v>
      </c>
      <c r="D89" s="93">
        <f>SUM(D88)</f>
        <v>62098</v>
      </c>
      <c r="E89" s="88">
        <f>SUM(E88)</f>
        <v>4260</v>
      </c>
    </row>
    <row r="90" spans="1:5" s="76" customFormat="1" ht="12" customHeight="1">
      <c r="A90" s="73" t="s">
        <v>167</v>
      </c>
      <c r="B90" s="68"/>
      <c r="C90" s="93"/>
      <c r="D90" s="93"/>
      <c r="E90" s="93"/>
    </row>
    <row r="91" spans="1:5" ht="12" customHeight="1">
      <c r="A91" s="73" t="s">
        <v>168</v>
      </c>
      <c r="B91" s="68" t="s">
        <v>169</v>
      </c>
      <c r="C91" s="79"/>
      <c r="D91" s="79"/>
      <c r="E91" s="79"/>
    </row>
    <row r="92" spans="1:5" s="76" customFormat="1" ht="12" customHeight="1">
      <c r="A92" s="73" t="s">
        <v>128</v>
      </c>
      <c r="B92" s="68">
        <v>100</v>
      </c>
      <c r="C92" s="105">
        <f>SUM(C93:C93)</f>
        <v>8534</v>
      </c>
      <c r="D92" s="105">
        <f>SUM(D93:D93)</f>
        <v>8534</v>
      </c>
      <c r="E92" s="75">
        <f>SUM(E93:E93)</f>
        <v>1752</v>
      </c>
    </row>
    <row r="93" spans="1:5" s="76" customFormat="1" ht="12" customHeight="1">
      <c r="A93" s="77" t="s">
        <v>129</v>
      </c>
      <c r="B93" s="84">
        <v>101</v>
      </c>
      <c r="C93" s="106">
        <v>8534</v>
      </c>
      <c r="D93" s="106">
        <v>8534</v>
      </c>
      <c r="E93" s="85">
        <v>1752</v>
      </c>
    </row>
    <row r="94" spans="1:5" s="76" customFormat="1" ht="12" customHeight="1">
      <c r="A94" s="73" t="s">
        <v>130</v>
      </c>
      <c r="B94" s="68">
        <v>200</v>
      </c>
      <c r="C94" s="105">
        <f>SUM(C95:C98)</f>
        <v>19647</v>
      </c>
      <c r="D94" s="105">
        <f>SUM(D95:D98)</f>
        <v>19647</v>
      </c>
      <c r="E94" s="75">
        <f>SUM(E95:E98)</f>
        <v>3268</v>
      </c>
    </row>
    <row r="95" spans="1:5" ht="12" customHeight="1">
      <c r="A95" s="77" t="s">
        <v>143</v>
      </c>
      <c r="B95" s="78">
        <v>201</v>
      </c>
      <c r="C95" s="124">
        <v>19647</v>
      </c>
      <c r="D95" s="124">
        <v>19647</v>
      </c>
      <c r="E95" s="94">
        <v>3268</v>
      </c>
    </row>
    <row r="96" spans="1:5" ht="12" customHeight="1">
      <c r="A96" s="77" t="s">
        <v>144</v>
      </c>
      <c r="B96" s="84">
        <v>202</v>
      </c>
      <c r="C96" s="79"/>
      <c r="D96" s="79"/>
      <c r="E96" s="74"/>
    </row>
    <row r="97" spans="1:5" ht="12" customHeight="1">
      <c r="A97" s="77" t="s">
        <v>131</v>
      </c>
      <c r="B97" s="78">
        <v>205</v>
      </c>
      <c r="C97" s="79"/>
      <c r="D97" s="79"/>
      <c r="E97" s="74"/>
    </row>
    <row r="98" spans="1:5" ht="12" customHeight="1">
      <c r="A98" s="77" t="s">
        <v>133</v>
      </c>
      <c r="B98" s="78">
        <v>209</v>
      </c>
      <c r="C98" s="79">
        <v>0</v>
      </c>
      <c r="D98" s="79">
        <v>0</v>
      </c>
      <c r="E98" s="74"/>
    </row>
    <row r="99" spans="1:5" ht="12" customHeight="1">
      <c r="A99" s="80" t="s">
        <v>134</v>
      </c>
      <c r="B99" s="81">
        <v>500</v>
      </c>
      <c r="C99" s="108">
        <f>SUM(C100:C102)</f>
        <v>7708</v>
      </c>
      <c r="D99" s="108">
        <f>SUM(D100:D102)</f>
        <v>7708</v>
      </c>
      <c r="E99" s="82">
        <f>SUM(E100:E102)</f>
        <v>1195</v>
      </c>
    </row>
    <row r="100" spans="1:5" s="76" customFormat="1" ht="12" customHeight="1">
      <c r="A100" s="83" t="s">
        <v>135</v>
      </c>
      <c r="B100" s="84">
        <v>551</v>
      </c>
      <c r="C100" s="106">
        <v>5269</v>
      </c>
      <c r="D100" s="106">
        <v>5269</v>
      </c>
      <c r="E100" s="85">
        <v>958</v>
      </c>
    </row>
    <row r="101" spans="1:5" s="76" customFormat="1" ht="12" customHeight="1">
      <c r="A101" s="83" t="s">
        <v>136</v>
      </c>
      <c r="B101" s="84">
        <v>560</v>
      </c>
      <c r="C101" s="106">
        <v>2339</v>
      </c>
      <c r="D101" s="106">
        <v>2339</v>
      </c>
      <c r="E101" s="85">
        <v>196</v>
      </c>
    </row>
    <row r="102" spans="1:5" s="76" customFormat="1" ht="12" customHeight="1">
      <c r="A102" s="83" t="s">
        <v>137</v>
      </c>
      <c r="B102" s="84">
        <v>580</v>
      </c>
      <c r="C102" s="106">
        <v>100</v>
      </c>
      <c r="D102" s="106">
        <v>100</v>
      </c>
      <c r="E102" s="85">
        <v>41</v>
      </c>
    </row>
    <row r="103" spans="1:5" s="76" customFormat="1" ht="12" customHeight="1">
      <c r="A103" s="73" t="s">
        <v>145</v>
      </c>
      <c r="B103" s="68">
        <v>1000</v>
      </c>
      <c r="C103" s="105">
        <f>SUM(C104:C112)</f>
        <v>14265</v>
      </c>
      <c r="D103" s="105">
        <f>SUM(D104:D112)</f>
        <v>14265</v>
      </c>
      <c r="E103" s="75">
        <f>SUM(E104:E112)</f>
        <v>3975</v>
      </c>
    </row>
    <row r="104" spans="1:5" s="95" customFormat="1" ht="12" customHeight="1">
      <c r="A104" s="73" t="s">
        <v>369</v>
      </c>
      <c r="B104" s="84">
        <v>1011</v>
      </c>
      <c r="C104" s="106">
        <v>700</v>
      </c>
      <c r="D104" s="106">
        <v>700</v>
      </c>
      <c r="E104" s="85">
        <v>177</v>
      </c>
    </row>
    <row r="105" spans="1:5" ht="12" customHeight="1">
      <c r="A105" s="77" t="s">
        <v>146</v>
      </c>
      <c r="B105" s="78">
        <v>1013</v>
      </c>
      <c r="C105" s="79">
        <v>1620</v>
      </c>
      <c r="D105" s="79">
        <v>1620</v>
      </c>
      <c r="E105" s="74">
        <v>468</v>
      </c>
    </row>
    <row r="106" spans="1:5" ht="12" customHeight="1">
      <c r="A106" s="77" t="s">
        <v>158</v>
      </c>
      <c r="B106" s="78">
        <v>1015</v>
      </c>
      <c r="C106" s="79">
        <v>2000</v>
      </c>
      <c r="D106" s="79">
        <v>2000</v>
      </c>
      <c r="E106" s="74">
        <v>414</v>
      </c>
    </row>
    <row r="107" spans="1:5" ht="12" customHeight="1">
      <c r="A107" s="77" t="s">
        <v>147</v>
      </c>
      <c r="B107" s="78">
        <v>1016</v>
      </c>
      <c r="C107" s="79"/>
      <c r="D107" s="79"/>
      <c r="E107" s="74"/>
    </row>
    <row r="108" spans="1:5" ht="12" customHeight="1">
      <c r="A108" s="77" t="s">
        <v>148</v>
      </c>
      <c r="B108" s="78">
        <v>1020</v>
      </c>
      <c r="C108" s="79">
        <v>8000</v>
      </c>
      <c r="D108" s="79">
        <v>8000</v>
      </c>
      <c r="E108" s="74">
        <v>2916</v>
      </c>
    </row>
    <row r="109" spans="1:5" ht="12" customHeight="1">
      <c r="A109" s="77" t="s">
        <v>170</v>
      </c>
      <c r="B109" s="78">
        <v>1030</v>
      </c>
      <c r="C109" s="79">
        <v>900</v>
      </c>
      <c r="D109" s="79">
        <v>900</v>
      </c>
      <c r="E109" s="74"/>
    </row>
    <row r="110" spans="1:5" ht="12" customHeight="1">
      <c r="A110" s="77" t="s">
        <v>159</v>
      </c>
      <c r="B110" s="78">
        <v>1051</v>
      </c>
      <c r="C110" s="79">
        <v>200</v>
      </c>
      <c r="D110" s="79">
        <v>200</v>
      </c>
      <c r="E110" s="74"/>
    </row>
    <row r="111" spans="1:5" ht="12" customHeight="1">
      <c r="A111" s="77" t="s">
        <v>149</v>
      </c>
      <c r="B111" s="78">
        <v>1091</v>
      </c>
      <c r="C111" s="79">
        <v>845</v>
      </c>
      <c r="D111" s="79">
        <v>845</v>
      </c>
      <c r="E111" s="74"/>
    </row>
    <row r="112" spans="1:5" ht="12" customHeight="1">
      <c r="A112" s="77" t="s">
        <v>160</v>
      </c>
      <c r="B112" s="78">
        <v>1098</v>
      </c>
      <c r="C112" s="79"/>
      <c r="D112" s="79"/>
      <c r="E112" s="74"/>
    </row>
    <row r="113" spans="1:5" s="76" customFormat="1" ht="12" customHeight="1" thickBot="1">
      <c r="A113" s="72" t="s">
        <v>138</v>
      </c>
      <c r="B113" s="68">
        <v>9999</v>
      </c>
      <c r="C113" s="119">
        <f>SUM(C92,C94,C99,C103)</f>
        <v>50154</v>
      </c>
      <c r="D113" s="119">
        <f>SUM(D92,D94,D99,D103)</f>
        <v>50154</v>
      </c>
      <c r="E113" s="86">
        <f>SUM(E92,E94,E99,E103)</f>
        <v>10190</v>
      </c>
    </row>
    <row r="114" spans="1:5" s="98" customFormat="1" ht="12" customHeight="1">
      <c r="A114" s="96" t="s">
        <v>171</v>
      </c>
      <c r="B114" s="97" t="s">
        <v>172</v>
      </c>
      <c r="C114" s="79"/>
      <c r="D114" s="79"/>
      <c r="E114" s="74"/>
    </row>
    <row r="115" spans="1:5" s="95" customFormat="1" ht="12" customHeight="1">
      <c r="A115" s="73" t="s">
        <v>145</v>
      </c>
      <c r="B115" s="68">
        <v>1000</v>
      </c>
      <c r="C115" s="93">
        <f>SUM(C116:C116)</f>
        <v>442536</v>
      </c>
      <c r="D115" s="93">
        <f>SUM(D116:D116)</f>
        <v>442536</v>
      </c>
      <c r="E115" s="88">
        <f>SUM(E116:E116)</f>
        <v>98692</v>
      </c>
    </row>
    <row r="116" spans="1:5" s="99" customFormat="1" ht="12" customHeight="1">
      <c r="A116" s="77" t="s">
        <v>170</v>
      </c>
      <c r="B116" s="78">
        <v>1030</v>
      </c>
      <c r="C116" s="79">
        <v>442536</v>
      </c>
      <c r="D116" s="79">
        <v>442536</v>
      </c>
      <c r="E116" s="74">
        <v>98692</v>
      </c>
    </row>
    <row r="117" spans="1:5" s="59" customFormat="1" ht="12" customHeight="1" thickBot="1">
      <c r="A117" s="100" t="s">
        <v>173</v>
      </c>
      <c r="B117" s="81">
        <v>9999</v>
      </c>
      <c r="C117" s="127">
        <f>SUM(C115)</f>
        <v>442536</v>
      </c>
      <c r="D117" s="127">
        <f>SUM(D115)</f>
        <v>442536</v>
      </c>
      <c r="E117" s="101">
        <f>SUM(E115)</f>
        <v>98692</v>
      </c>
    </row>
    <row r="118" spans="1:5" ht="12" customHeight="1">
      <c r="A118" s="80" t="s">
        <v>174</v>
      </c>
      <c r="B118" s="102"/>
      <c r="C118" s="129">
        <f>SUM(C113,C117)</f>
        <v>492690</v>
      </c>
      <c r="D118" s="129">
        <f>SUM(D113,D117)</f>
        <v>492690</v>
      </c>
      <c r="E118" s="103">
        <f>SUM(E113,E117)</f>
        <v>108882</v>
      </c>
    </row>
    <row r="119" spans="1:5" s="76" customFormat="1" ht="12" customHeight="1">
      <c r="A119" s="73"/>
      <c r="B119" s="68"/>
      <c r="C119" s="93"/>
      <c r="D119" s="93"/>
      <c r="E119" s="88"/>
    </row>
    <row r="120" spans="1:5" ht="12" customHeight="1" thickBot="1">
      <c r="A120" s="70" t="s">
        <v>175</v>
      </c>
      <c r="B120" s="89"/>
      <c r="C120" s="90">
        <f>SUM(C64,C88,C118)</f>
        <v>558788</v>
      </c>
      <c r="D120" s="90">
        <f>SUM(D64,D88,D118)</f>
        <v>558788</v>
      </c>
      <c r="E120" s="104">
        <f>SUM(E64,E88,E118)</f>
        <v>113353</v>
      </c>
    </row>
    <row r="121" spans="1:5" ht="12" customHeight="1" thickTop="1">
      <c r="A121" s="73" t="s">
        <v>176</v>
      </c>
      <c r="B121" s="68"/>
      <c r="C121" s="79"/>
      <c r="D121" s="79"/>
      <c r="E121" s="74"/>
    </row>
    <row r="122" spans="1:5" ht="12" customHeight="1">
      <c r="A122" s="73" t="s">
        <v>177</v>
      </c>
      <c r="B122" s="68" t="s">
        <v>178</v>
      </c>
      <c r="C122" s="79"/>
      <c r="D122" s="79"/>
      <c r="E122" s="74"/>
    </row>
    <row r="123" spans="1:5" s="76" customFormat="1" ht="12.75" customHeight="1">
      <c r="A123" s="73" t="s">
        <v>128</v>
      </c>
      <c r="B123" s="68">
        <v>100</v>
      </c>
      <c r="C123" s="105">
        <f>SUM(C124:C125)</f>
        <v>1367899</v>
      </c>
      <c r="D123" s="105">
        <f>SUM(D124:D125)</f>
        <v>1367899</v>
      </c>
      <c r="E123" s="75">
        <f>SUM(E124:E125)</f>
        <v>227855</v>
      </c>
    </row>
    <row r="124" spans="1:5" ht="12" customHeight="1">
      <c r="A124" s="77" t="s">
        <v>129</v>
      </c>
      <c r="B124" s="78">
        <v>101</v>
      </c>
      <c r="C124" s="79">
        <v>1367640</v>
      </c>
      <c r="D124" s="79">
        <v>1367640</v>
      </c>
      <c r="E124" s="74">
        <v>227855</v>
      </c>
    </row>
    <row r="125" spans="1:5" ht="12" customHeight="1">
      <c r="A125" s="77" t="s">
        <v>179</v>
      </c>
      <c r="B125" s="78">
        <v>109</v>
      </c>
      <c r="C125" s="79">
        <v>259</v>
      </c>
      <c r="D125" s="79">
        <v>259</v>
      </c>
      <c r="E125" s="74"/>
    </row>
    <row r="126" spans="1:5" s="76" customFormat="1" ht="12" customHeight="1">
      <c r="A126" s="73" t="s">
        <v>130</v>
      </c>
      <c r="B126" s="68">
        <v>200</v>
      </c>
      <c r="C126" s="105">
        <f>SUM(C127:C129)</f>
        <v>50000</v>
      </c>
      <c r="D126" s="105">
        <f>SUM(D127:D129)</f>
        <v>50000</v>
      </c>
      <c r="E126" s="105">
        <f>SUM(E127:E129)</f>
        <v>7808</v>
      </c>
    </row>
    <row r="127" spans="1:5" ht="12" customHeight="1">
      <c r="A127" s="77" t="s">
        <v>131</v>
      </c>
      <c r="B127" s="78">
        <v>205</v>
      </c>
      <c r="C127" s="79"/>
      <c r="D127" s="79"/>
      <c r="E127" s="74"/>
    </row>
    <row r="128" spans="1:5" ht="12" customHeight="1">
      <c r="A128" s="77" t="s">
        <v>180</v>
      </c>
      <c r="B128" s="78">
        <v>208</v>
      </c>
      <c r="C128" s="79">
        <v>25000</v>
      </c>
      <c r="D128" s="79">
        <v>25000</v>
      </c>
      <c r="E128" s="74">
        <v>5995</v>
      </c>
    </row>
    <row r="129" spans="1:5" ht="12" customHeight="1">
      <c r="A129" s="77" t="s">
        <v>133</v>
      </c>
      <c r="B129" s="78">
        <v>209</v>
      </c>
      <c r="C129" s="79">
        <v>25000</v>
      </c>
      <c r="D129" s="79">
        <v>25000</v>
      </c>
      <c r="E129" s="74">
        <v>1813</v>
      </c>
    </row>
    <row r="130" spans="1:5" ht="12" customHeight="1">
      <c r="A130" s="80" t="s">
        <v>134</v>
      </c>
      <c r="B130" s="81">
        <v>500</v>
      </c>
      <c r="C130" s="108">
        <f>SUM(C131:C134)</f>
        <v>365351</v>
      </c>
      <c r="D130" s="108">
        <f>SUM(D131:D134)</f>
        <v>365351</v>
      </c>
      <c r="E130" s="82">
        <f>SUM(E131:E134)</f>
        <v>60666</v>
      </c>
    </row>
    <row r="131" spans="1:5" s="76" customFormat="1" ht="12" customHeight="1">
      <c r="A131" s="83" t="s">
        <v>135</v>
      </c>
      <c r="B131" s="84">
        <v>551</v>
      </c>
      <c r="C131" s="106">
        <v>256267</v>
      </c>
      <c r="D131" s="106">
        <v>256267</v>
      </c>
      <c r="E131" s="106">
        <v>41670</v>
      </c>
    </row>
    <row r="132" spans="1:5" s="76" customFormat="1" ht="12" customHeight="1">
      <c r="A132" s="83" t="s">
        <v>165</v>
      </c>
      <c r="B132" s="84">
        <v>552</v>
      </c>
      <c r="C132" s="106">
        <v>38359</v>
      </c>
      <c r="D132" s="106">
        <v>38359</v>
      </c>
      <c r="E132" s="106">
        <v>6589</v>
      </c>
    </row>
    <row r="133" spans="1:5" s="76" customFormat="1" ht="12" customHeight="1">
      <c r="A133" s="83" t="s">
        <v>136</v>
      </c>
      <c r="B133" s="84">
        <v>560</v>
      </c>
      <c r="C133" s="106">
        <v>54313</v>
      </c>
      <c r="D133" s="106">
        <v>54313</v>
      </c>
      <c r="E133" s="106">
        <v>9248</v>
      </c>
    </row>
    <row r="134" spans="1:5" s="76" customFormat="1" ht="12" customHeight="1">
      <c r="A134" s="83" t="s">
        <v>137</v>
      </c>
      <c r="B134" s="84">
        <v>580</v>
      </c>
      <c r="C134" s="106">
        <v>16412</v>
      </c>
      <c r="D134" s="106">
        <v>16412</v>
      </c>
      <c r="E134" s="106">
        <v>3159</v>
      </c>
    </row>
    <row r="135" spans="1:5" s="76" customFormat="1" ht="12" customHeight="1">
      <c r="A135" s="73" t="s">
        <v>145</v>
      </c>
      <c r="B135" s="68">
        <v>1000</v>
      </c>
      <c r="C135" s="105">
        <f>SUM(C136:C137)</f>
        <v>8740</v>
      </c>
      <c r="D135" s="105">
        <f>SUM(D136:D137)</f>
        <v>8740</v>
      </c>
      <c r="E135" s="75">
        <f>SUM(E136:E137)</f>
        <v>855</v>
      </c>
    </row>
    <row r="136" spans="1:5" s="99" customFormat="1" ht="12" customHeight="1">
      <c r="A136" s="77" t="s">
        <v>181</v>
      </c>
      <c r="B136" s="78">
        <v>1014</v>
      </c>
      <c r="C136" s="79">
        <v>2680</v>
      </c>
      <c r="D136" s="79">
        <v>2680</v>
      </c>
      <c r="E136" s="74"/>
    </row>
    <row r="137" spans="1:5" ht="12" customHeight="1">
      <c r="A137" s="77" t="s">
        <v>148</v>
      </c>
      <c r="B137" s="78">
        <v>1020</v>
      </c>
      <c r="C137" s="79">
        <v>6060</v>
      </c>
      <c r="D137" s="79">
        <v>6060</v>
      </c>
      <c r="E137" s="74">
        <v>855</v>
      </c>
    </row>
    <row r="138" spans="1:5" s="76" customFormat="1" ht="12" customHeight="1" thickBot="1">
      <c r="A138" s="73" t="s">
        <v>138</v>
      </c>
      <c r="B138" s="68">
        <v>9999</v>
      </c>
      <c r="C138" s="119">
        <f>SUM(C123,C126,C130,C135)</f>
        <v>1791990</v>
      </c>
      <c r="D138" s="119">
        <f>SUM(D123,D126,D130,D135)</f>
        <v>1791990</v>
      </c>
      <c r="E138" s="86">
        <f>SUM(E123,E126,E130,E135)</f>
        <v>297184</v>
      </c>
    </row>
    <row r="139" spans="1:5" ht="12" customHeight="1">
      <c r="A139" s="73"/>
      <c r="B139" s="68"/>
      <c r="C139" s="136"/>
      <c r="D139" s="136"/>
      <c r="E139" s="71"/>
    </row>
    <row r="140" spans="1:5" ht="12" customHeight="1">
      <c r="A140" s="73" t="s">
        <v>182</v>
      </c>
      <c r="B140" s="68" t="s">
        <v>183</v>
      </c>
      <c r="C140" s="79"/>
      <c r="D140" s="79"/>
      <c r="E140" s="74"/>
    </row>
    <row r="141" spans="1:5" s="76" customFormat="1" ht="12" customHeight="1">
      <c r="A141" s="73" t="s">
        <v>128</v>
      </c>
      <c r="B141" s="68">
        <v>100</v>
      </c>
      <c r="C141" s="105">
        <f>SUM(C142:C143)</f>
        <v>60574</v>
      </c>
      <c r="D141" s="105">
        <f>SUM(D142:D143)</f>
        <v>60574</v>
      </c>
      <c r="E141" s="75">
        <f>SUM(E142:E143)</f>
        <v>9943</v>
      </c>
    </row>
    <row r="142" spans="1:5" ht="12" customHeight="1">
      <c r="A142" s="77" t="s">
        <v>129</v>
      </c>
      <c r="B142" s="78">
        <v>101</v>
      </c>
      <c r="C142" s="79">
        <v>60574</v>
      </c>
      <c r="D142" s="79">
        <v>60574</v>
      </c>
      <c r="E142" s="74">
        <v>9943</v>
      </c>
    </row>
    <row r="143" spans="1:5" ht="12" customHeight="1">
      <c r="A143" s="77" t="s">
        <v>179</v>
      </c>
      <c r="B143" s="78">
        <v>109</v>
      </c>
      <c r="C143" s="79"/>
      <c r="D143" s="79"/>
      <c r="E143" s="74"/>
    </row>
    <row r="144" spans="1:5" s="76" customFormat="1" ht="12" customHeight="1">
      <c r="A144" s="73" t="s">
        <v>130</v>
      </c>
      <c r="B144" s="68">
        <v>200</v>
      </c>
      <c r="C144" s="105">
        <f>SUM(C145:C147)</f>
        <v>0</v>
      </c>
      <c r="D144" s="105">
        <f>SUM(D145:D147)</f>
        <v>200</v>
      </c>
      <c r="E144" s="105">
        <f>SUM(E145:E147)</f>
        <v>166</v>
      </c>
    </row>
    <row r="145" spans="1:5" ht="12" customHeight="1">
      <c r="A145" s="77" t="s">
        <v>131</v>
      </c>
      <c r="B145" s="78">
        <v>205</v>
      </c>
      <c r="C145" s="79"/>
      <c r="D145" s="79"/>
      <c r="E145" s="74"/>
    </row>
    <row r="146" spans="1:5" ht="12" customHeight="1">
      <c r="A146" s="77" t="s">
        <v>180</v>
      </c>
      <c r="B146" s="78">
        <v>208</v>
      </c>
      <c r="C146" s="79"/>
      <c r="D146" s="79"/>
      <c r="E146" s="74"/>
    </row>
    <row r="147" spans="1:5" ht="12" customHeight="1">
      <c r="A147" s="77" t="s">
        <v>133</v>
      </c>
      <c r="B147" s="78">
        <v>209</v>
      </c>
      <c r="C147" s="79"/>
      <c r="D147" s="79">
        <v>200</v>
      </c>
      <c r="E147" s="74">
        <v>166</v>
      </c>
    </row>
    <row r="148" spans="1:5" ht="12" customHeight="1">
      <c r="A148" s="80" t="s">
        <v>134</v>
      </c>
      <c r="B148" s="81">
        <v>500</v>
      </c>
      <c r="C148" s="108">
        <f>SUM(C149:C152)</f>
        <v>16827</v>
      </c>
      <c r="D148" s="108">
        <f>SUM(D149:D152)</f>
        <v>16627</v>
      </c>
      <c r="E148" s="82">
        <f>SUM(E149:E152)</f>
        <v>2824</v>
      </c>
    </row>
    <row r="149" spans="1:5" s="76" customFormat="1" ht="12" customHeight="1">
      <c r="A149" s="83" t="s">
        <v>135</v>
      </c>
      <c r="B149" s="84">
        <v>551</v>
      </c>
      <c r="C149" s="106">
        <v>11134</v>
      </c>
      <c r="D149" s="106">
        <v>10934</v>
      </c>
      <c r="E149" s="85">
        <v>1777</v>
      </c>
    </row>
    <row r="150" spans="1:5" s="76" customFormat="1" ht="12" customHeight="1">
      <c r="A150" s="83" t="s">
        <v>165</v>
      </c>
      <c r="B150" s="84">
        <v>552</v>
      </c>
      <c r="C150" s="106">
        <v>2605</v>
      </c>
      <c r="D150" s="106">
        <v>2605</v>
      </c>
      <c r="E150" s="85">
        <v>432</v>
      </c>
    </row>
    <row r="151" spans="1:5" s="76" customFormat="1" ht="12" customHeight="1">
      <c r="A151" s="83" t="s">
        <v>136</v>
      </c>
      <c r="B151" s="84">
        <v>560</v>
      </c>
      <c r="C151" s="106">
        <v>2361</v>
      </c>
      <c r="D151" s="106">
        <v>2361</v>
      </c>
      <c r="E151" s="85">
        <v>413</v>
      </c>
    </row>
    <row r="152" spans="1:5" s="76" customFormat="1" ht="12" customHeight="1">
      <c r="A152" s="83" t="s">
        <v>137</v>
      </c>
      <c r="B152" s="84">
        <v>580</v>
      </c>
      <c r="C152" s="106">
        <v>727</v>
      </c>
      <c r="D152" s="106">
        <v>727</v>
      </c>
      <c r="E152" s="85">
        <v>202</v>
      </c>
    </row>
    <row r="153" spans="1:5" s="95" customFormat="1" ht="12" customHeight="1">
      <c r="A153" s="73" t="s">
        <v>145</v>
      </c>
      <c r="B153" s="68">
        <v>1000</v>
      </c>
      <c r="C153" s="93">
        <f>SUM(C154:C158)</f>
        <v>104140</v>
      </c>
      <c r="D153" s="93">
        <f>SUM(D154:D158)</f>
        <v>109147</v>
      </c>
      <c r="E153" s="88">
        <f>SUM(E154:E158)</f>
        <v>794</v>
      </c>
    </row>
    <row r="154" spans="1:5" s="99" customFormat="1" ht="12" customHeight="1">
      <c r="A154" s="77" t="s">
        <v>146</v>
      </c>
      <c r="B154" s="78">
        <v>1013</v>
      </c>
      <c r="C154" s="79">
        <v>1980</v>
      </c>
      <c r="D154" s="79">
        <v>1980</v>
      </c>
      <c r="E154" s="74"/>
    </row>
    <row r="155" spans="1:5" s="99" customFormat="1" ht="12" customHeight="1">
      <c r="A155" s="77" t="s">
        <v>181</v>
      </c>
      <c r="B155" s="78">
        <v>1014</v>
      </c>
      <c r="C155" s="79">
        <v>100130</v>
      </c>
      <c r="D155" s="79">
        <v>100130</v>
      </c>
      <c r="E155" s="74"/>
    </row>
    <row r="156" spans="1:5" s="99" customFormat="1" ht="12" customHeight="1">
      <c r="A156" s="77" t="s">
        <v>148</v>
      </c>
      <c r="B156" s="78">
        <v>1020</v>
      </c>
      <c r="C156" s="79">
        <v>210</v>
      </c>
      <c r="D156" s="79">
        <v>5217</v>
      </c>
      <c r="E156" s="74">
        <v>794</v>
      </c>
    </row>
    <row r="157" spans="1:5" s="99" customFormat="1" ht="12" customHeight="1">
      <c r="A157" s="77" t="s">
        <v>184</v>
      </c>
      <c r="B157" s="78">
        <v>1040</v>
      </c>
      <c r="C157" s="79"/>
      <c r="D157" s="79"/>
      <c r="E157" s="74"/>
    </row>
    <row r="158" spans="1:5" s="99" customFormat="1" ht="12" customHeight="1">
      <c r="A158" s="77" t="s">
        <v>185</v>
      </c>
      <c r="B158" s="78">
        <v>1091</v>
      </c>
      <c r="C158" s="79">
        <v>1820</v>
      </c>
      <c r="D158" s="79">
        <v>1820</v>
      </c>
      <c r="E158" s="74"/>
    </row>
    <row r="159" spans="1:5" s="76" customFormat="1" ht="12" customHeight="1" thickBot="1">
      <c r="A159" s="73" t="s">
        <v>138</v>
      </c>
      <c r="B159" s="68">
        <v>9999</v>
      </c>
      <c r="C159" s="119">
        <f>SUM(C141,C144,C148,C153)</f>
        <v>181541</v>
      </c>
      <c r="D159" s="119">
        <f>SUM(D141,D144,D148,D153)</f>
        <v>186548</v>
      </c>
      <c r="E159" s="86">
        <f>SUM(E141,E144,E148,E153)</f>
        <v>13727</v>
      </c>
    </row>
    <row r="160" spans="1:5" s="76" customFormat="1" ht="12" customHeight="1">
      <c r="A160" s="73"/>
      <c r="B160" s="68"/>
      <c r="C160" s="178"/>
      <c r="D160" s="178"/>
      <c r="E160" s="87"/>
    </row>
    <row r="161" spans="1:5" ht="12" customHeight="1">
      <c r="A161" s="73" t="s">
        <v>186</v>
      </c>
      <c r="B161" s="68" t="s">
        <v>187</v>
      </c>
      <c r="C161" s="79"/>
      <c r="D161" s="79"/>
      <c r="E161" s="74"/>
    </row>
    <row r="162" spans="1:5" s="76" customFormat="1" ht="12" customHeight="1">
      <c r="A162" s="73" t="s">
        <v>128</v>
      </c>
      <c r="B162" s="68">
        <v>100</v>
      </c>
      <c r="C162" s="105">
        <f>SUM(C163:C164)</f>
        <v>4321891</v>
      </c>
      <c r="D162" s="105">
        <f>SUM(D163:D164)</f>
        <v>4321891</v>
      </c>
      <c r="E162" s="75">
        <f>SUM(E163:E164)</f>
        <v>736858</v>
      </c>
    </row>
    <row r="163" spans="1:5" ht="12" customHeight="1">
      <c r="A163" s="77" t="s">
        <v>129</v>
      </c>
      <c r="B163" s="78">
        <v>101</v>
      </c>
      <c r="C163" s="79">
        <v>4321136</v>
      </c>
      <c r="D163" s="79">
        <v>4321136</v>
      </c>
      <c r="E163" s="74">
        <v>736858</v>
      </c>
    </row>
    <row r="164" spans="1:5" ht="12" customHeight="1">
      <c r="A164" s="77" t="s">
        <v>179</v>
      </c>
      <c r="B164" s="78">
        <v>109</v>
      </c>
      <c r="C164" s="79">
        <v>755</v>
      </c>
      <c r="D164" s="79">
        <v>755</v>
      </c>
      <c r="E164" s="74"/>
    </row>
    <row r="165" spans="1:5" s="76" customFormat="1" ht="12" customHeight="1">
      <c r="A165" s="73" t="s">
        <v>130</v>
      </c>
      <c r="B165" s="68">
        <v>200</v>
      </c>
      <c r="C165" s="105">
        <f>SUM(C166:C168)</f>
        <v>391900</v>
      </c>
      <c r="D165" s="105">
        <f>SUM(D166:D168)</f>
        <v>421112</v>
      </c>
      <c r="E165" s="105">
        <f>SUM(E166:E168)</f>
        <v>70300</v>
      </c>
    </row>
    <row r="166" spans="1:5" ht="12" customHeight="1">
      <c r="A166" s="77" t="s">
        <v>131</v>
      </c>
      <c r="B166" s="78">
        <v>205</v>
      </c>
      <c r="C166" s="79"/>
      <c r="D166" s="79"/>
      <c r="E166" s="74"/>
    </row>
    <row r="167" spans="1:5" ht="12" customHeight="1">
      <c r="A167" s="77" t="s">
        <v>180</v>
      </c>
      <c r="B167" s="78">
        <v>208</v>
      </c>
      <c r="C167" s="79">
        <v>190000</v>
      </c>
      <c r="D167" s="79">
        <v>190000</v>
      </c>
      <c r="E167" s="74">
        <v>11457</v>
      </c>
    </row>
    <row r="168" spans="1:5" ht="12" customHeight="1">
      <c r="A168" s="77" t="s">
        <v>133</v>
      </c>
      <c r="B168" s="78">
        <v>209</v>
      </c>
      <c r="C168" s="79">
        <v>201900</v>
      </c>
      <c r="D168" s="79">
        <v>231112</v>
      </c>
      <c r="E168" s="74">
        <v>58843</v>
      </c>
    </row>
    <row r="169" spans="1:5" ht="12" customHeight="1">
      <c r="A169" s="80" t="s">
        <v>134</v>
      </c>
      <c r="B169" s="81">
        <v>500</v>
      </c>
      <c r="C169" s="108">
        <f>SUM(C170:C173)</f>
        <v>1223335</v>
      </c>
      <c r="D169" s="108">
        <f>SUM(D170:D173)</f>
        <v>1231449</v>
      </c>
      <c r="E169" s="82">
        <f>SUM(E170:E173)</f>
        <v>216736</v>
      </c>
    </row>
    <row r="170" spans="1:5" s="76" customFormat="1" ht="12" customHeight="1">
      <c r="A170" s="83" t="s">
        <v>135</v>
      </c>
      <c r="B170" s="84">
        <v>551</v>
      </c>
      <c r="C170" s="106">
        <v>833757</v>
      </c>
      <c r="D170" s="106">
        <v>839475</v>
      </c>
      <c r="E170" s="85">
        <v>143304</v>
      </c>
    </row>
    <row r="171" spans="1:5" s="76" customFormat="1" ht="12" customHeight="1">
      <c r="A171" s="83" t="s">
        <v>165</v>
      </c>
      <c r="B171" s="84">
        <v>552</v>
      </c>
      <c r="C171" s="106">
        <v>161326</v>
      </c>
      <c r="D171" s="106">
        <v>162582</v>
      </c>
      <c r="E171" s="85">
        <v>29383</v>
      </c>
    </row>
    <row r="172" spans="1:5" s="76" customFormat="1" ht="12" customHeight="1">
      <c r="A172" s="83" t="s">
        <v>136</v>
      </c>
      <c r="B172" s="84">
        <v>560</v>
      </c>
      <c r="C172" s="106">
        <v>176398</v>
      </c>
      <c r="D172" s="106">
        <v>177538</v>
      </c>
      <c r="E172" s="85">
        <v>31871</v>
      </c>
    </row>
    <row r="173" spans="1:5" s="76" customFormat="1" ht="12" customHeight="1">
      <c r="A173" s="83" t="s">
        <v>137</v>
      </c>
      <c r="B173" s="84">
        <v>580</v>
      </c>
      <c r="C173" s="106">
        <v>51854</v>
      </c>
      <c r="D173" s="106">
        <v>51854</v>
      </c>
      <c r="E173" s="85">
        <v>12178</v>
      </c>
    </row>
    <row r="174" spans="1:5" s="95" customFormat="1" ht="12" customHeight="1">
      <c r="A174" s="73" t="s">
        <v>145</v>
      </c>
      <c r="B174" s="68">
        <v>1000</v>
      </c>
      <c r="C174" s="93">
        <f>SUM(C175:C188)</f>
        <v>539561</v>
      </c>
      <c r="D174" s="93">
        <f>SUM(D175:D188)</f>
        <v>621034</v>
      </c>
      <c r="E174" s="88">
        <f>SUM(E175:E188)</f>
        <v>533728</v>
      </c>
    </row>
    <row r="175" spans="1:5" s="99" customFormat="1" ht="12" customHeight="1">
      <c r="A175" s="77" t="s">
        <v>188</v>
      </c>
      <c r="B175" s="78">
        <v>1011</v>
      </c>
      <c r="C175" s="79"/>
      <c r="D175" s="79">
        <v>63721</v>
      </c>
      <c r="E175" s="74">
        <v>63721</v>
      </c>
    </row>
    <row r="176" spans="1:5" s="99" customFormat="1" ht="12" customHeight="1">
      <c r="A176" s="77" t="s">
        <v>189</v>
      </c>
      <c r="B176" s="78">
        <v>1012</v>
      </c>
      <c r="C176" s="79">
        <v>2100</v>
      </c>
      <c r="D176" s="79">
        <v>2100</v>
      </c>
      <c r="E176" s="74">
        <v>100</v>
      </c>
    </row>
    <row r="177" spans="1:5" s="99" customFormat="1" ht="12" customHeight="1">
      <c r="A177" s="77" t="s">
        <v>146</v>
      </c>
      <c r="B177" s="78">
        <v>1013</v>
      </c>
      <c r="C177" s="79">
        <v>162540</v>
      </c>
      <c r="D177" s="79">
        <v>0</v>
      </c>
      <c r="E177" s="74"/>
    </row>
    <row r="178" spans="1:5" s="99" customFormat="1" ht="12" customHeight="1">
      <c r="A178" s="77" t="s">
        <v>181</v>
      </c>
      <c r="B178" s="78">
        <v>1014</v>
      </c>
      <c r="C178" s="79">
        <v>15000</v>
      </c>
      <c r="D178" s="79">
        <v>15000</v>
      </c>
      <c r="E178" s="74">
        <v>824</v>
      </c>
    </row>
    <row r="179" spans="1:5" s="99" customFormat="1" ht="12" customHeight="1">
      <c r="A179" s="77" t="s">
        <v>158</v>
      </c>
      <c r="B179" s="78">
        <v>1015</v>
      </c>
      <c r="C179" s="79">
        <v>4300</v>
      </c>
      <c r="D179" s="79">
        <v>13197</v>
      </c>
      <c r="E179" s="74">
        <v>13191</v>
      </c>
    </row>
    <row r="180" spans="1:5" s="99" customFormat="1" ht="12" customHeight="1">
      <c r="A180" s="77" t="s">
        <v>147</v>
      </c>
      <c r="B180" s="78">
        <v>1016</v>
      </c>
      <c r="C180" s="79">
        <v>145191</v>
      </c>
      <c r="D180" s="79">
        <v>309731</v>
      </c>
      <c r="E180" s="74">
        <v>308912</v>
      </c>
    </row>
    <row r="181" spans="1:5" s="99" customFormat="1" ht="12" customHeight="1">
      <c r="A181" s="77" t="s">
        <v>148</v>
      </c>
      <c r="B181" s="78">
        <v>1020</v>
      </c>
      <c r="C181" s="79">
        <v>49800</v>
      </c>
      <c r="D181" s="79">
        <v>67552</v>
      </c>
      <c r="E181" s="74">
        <v>64859</v>
      </c>
    </row>
    <row r="182" spans="1:5" s="99" customFormat="1" ht="12" customHeight="1">
      <c r="A182" s="77" t="s">
        <v>170</v>
      </c>
      <c r="B182" s="78">
        <v>1030</v>
      </c>
      <c r="C182" s="79"/>
      <c r="D182" s="79">
        <v>58510</v>
      </c>
      <c r="E182" s="74">
        <v>58507</v>
      </c>
    </row>
    <row r="183" spans="1:5" s="99" customFormat="1" ht="12" customHeight="1">
      <c r="A183" s="77" t="s">
        <v>184</v>
      </c>
      <c r="B183" s="78">
        <v>1040</v>
      </c>
      <c r="C183" s="79"/>
      <c r="D183" s="79">
        <v>320</v>
      </c>
      <c r="E183" s="74">
        <v>317</v>
      </c>
    </row>
    <row r="184" spans="1:5" s="99" customFormat="1" ht="12" customHeight="1">
      <c r="A184" s="77" t="s">
        <v>159</v>
      </c>
      <c r="B184" s="78">
        <v>1051</v>
      </c>
      <c r="C184" s="79"/>
      <c r="D184" s="79">
        <v>1100</v>
      </c>
      <c r="E184" s="74">
        <v>1008</v>
      </c>
    </row>
    <row r="185" spans="1:5" s="99" customFormat="1" ht="12" customHeight="1">
      <c r="A185" s="77" t="s">
        <v>190</v>
      </c>
      <c r="B185" s="78">
        <v>1062</v>
      </c>
      <c r="C185" s="79">
        <v>19500</v>
      </c>
      <c r="D185" s="79">
        <v>19500</v>
      </c>
      <c r="E185" s="74">
        <v>14617</v>
      </c>
    </row>
    <row r="186" spans="1:5" s="99" customFormat="1" ht="12" customHeight="1">
      <c r="A186" s="77" t="s">
        <v>185</v>
      </c>
      <c r="B186" s="78">
        <v>1091</v>
      </c>
      <c r="C186" s="79">
        <v>129630</v>
      </c>
      <c r="D186" s="79">
        <v>58110</v>
      </c>
      <c r="E186" s="74"/>
    </row>
    <row r="187" spans="1:5" s="99" customFormat="1" ht="12" customHeight="1">
      <c r="A187" s="77" t="s">
        <v>191</v>
      </c>
      <c r="B187" s="78">
        <v>1092</v>
      </c>
      <c r="C187" s="79"/>
      <c r="D187" s="79">
        <v>693</v>
      </c>
      <c r="E187" s="74">
        <v>693</v>
      </c>
    </row>
    <row r="188" spans="1:5" s="99" customFormat="1" ht="12" customHeight="1">
      <c r="A188" s="77" t="s">
        <v>160</v>
      </c>
      <c r="B188" s="78">
        <v>1098</v>
      </c>
      <c r="C188" s="79">
        <v>11500</v>
      </c>
      <c r="D188" s="79">
        <v>11500</v>
      </c>
      <c r="E188" s="79">
        <v>6979</v>
      </c>
    </row>
    <row r="189" spans="1:5" s="95" customFormat="1" ht="12" customHeight="1">
      <c r="A189" s="73" t="s">
        <v>192</v>
      </c>
      <c r="B189" s="68">
        <v>4000</v>
      </c>
      <c r="C189" s="93">
        <v>261356</v>
      </c>
      <c r="D189" s="93">
        <v>261356</v>
      </c>
      <c r="E189" s="88">
        <v>58473</v>
      </c>
    </row>
    <row r="190" spans="1:5" s="76" customFormat="1" ht="12" customHeight="1">
      <c r="A190" s="73" t="s">
        <v>193</v>
      </c>
      <c r="B190" s="68">
        <v>9999</v>
      </c>
      <c r="C190" s="105">
        <f>SUM(C162,C165,C169,C174,C189)</f>
        <v>6738043</v>
      </c>
      <c r="D190" s="105">
        <f>SUM(D162,D165,D169,D174,D189)</f>
        <v>6856842</v>
      </c>
      <c r="E190" s="75">
        <f>SUM(E162,E165,E169,E174,E189)</f>
        <v>1616095</v>
      </c>
    </row>
    <row r="191" spans="1:5" s="76" customFormat="1" ht="12" customHeight="1">
      <c r="A191" s="73" t="s">
        <v>194</v>
      </c>
      <c r="B191" s="68">
        <v>5100</v>
      </c>
      <c r="C191" s="105">
        <v>60000</v>
      </c>
      <c r="D191" s="105">
        <v>60000</v>
      </c>
      <c r="E191" s="75">
        <v>26300</v>
      </c>
    </row>
    <row r="192" spans="1:5" s="76" customFormat="1" ht="12" customHeight="1">
      <c r="A192" s="73" t="s">
        <v>195</v>
      </c>
      <c r="B192" s="68">
        <v>5200</v>
      </c>
      <c r="C192" s="93">
        <v>67997</v>
      </c>
      <c r="D192" s="93">
        <v>67997</v>
      </c>
      <c r="E192" s="88">
        <v>13391</v>
      </c>
    </row>
    <row r="193" spans="1:5" s="109" customFormat="1" ht="12" customHeight="1">
      <c r="A193" s="80" t="s">
        <v>196</v>
      </c>
      <c r="B193" s="81">
        <v>5300</v>
      </c>
      <c r="C193" s="108">
        <v>22000</v>
      </c>
      <c r="D193" s="108">
        <v>22000</v>
      </c>
      <c r="E193" s="108">
        <v>11000</v>
      </c>
    </row>
    <row r="194" spans="1:5" s="76" customFormat="1" ht="12" customHeight="1">
      <c r="A194" s="73" t="s">
        <v>197</v>
      </c>
      <c r="B194" s="68"/>
      <c r="C194" s="93">
        <f>SUM(C191:C193)</f>
        <v>149997</v>
      </c>
      <c r="D194" s="93">
        <f>SUM(D191:D193)</f>
        <v>149997</v>
      </c>
      <c r="E194" s="88">
        <f>SUM(E191:E193)</f>
        <v>50691</v>
      </c>
    </row>
    <row r="195" spans="1:5" s="76" customFormat="1" ht="12" customHeight="1" thickBot="1">
      <c r="A195" s="72" t="s">
        <v>173</v>
      </c>
      <c r="B195" s="68">
        <v>9999</v>
      </c>
      <c r="C195" s="119">
        <f>SUM(C190,C194)</f>
        <v>6888040</v>
      </c>
      <c r="D195" s="119">
        <f>SUM(D190,D194)</f>
        <v>7006839</v>
      </c>
      <c r="E195" s="86">
        <f>SUM(E190,E194)</f>
        <v>1666786</v>
      </c>
    </row>
    <row r="196" spans="1:5" s="76" customFormat="1" ht="12" customHeight="1">
      <c r="A196" s="72"/>
      <c r="B196" s="68"/>
      <c r="C196" s="178"/>
      <c r="D196" s="178"/>
      <c r="E196" s="87"/>
    </row>
    <row r="197" spans="1:5" ht="12" customHeight="1">
      <c r="A197" s="73" t="s">
        <v>198</v>
      </c>
      <c r="B197" s="68" t="s">
        <v>199</v>
      </c>
      <c r="C197" s="79"/>
      <c r="D197" s="79"/>
      <c r="E197" s="79"/>
    </row>
    <row r="198" spans="1:5" s="76" customFormat="1" ht="12" customHeight="1">
      <c r="A198" s="73" t="s">
        <v>128</v>
      </c>
      <c r="B198" s="68">
        <v>100</v>
      </c>
      <c r="C198" s="105">
        <f>SUM(C199:C200)</f>
        <v>61040</v>
      </c>
      <c r="D198" s="105">
        <f>SUM(D199:D200)</f>
        <v>61040</v>
      </c>
      <c r="E198" s="75">
        <f>SUM(E199:E200)</f>
        <v>9827</v>
      </c>
    </row>
    <row r="199" spans="1:5" ht="12" customHeight="1">
      <c r="A199" s="77" t="s">
        <v>129</v>
      </c>
      <c r="B199" s="78">
        <v>101</v>
      </c>
      <c r="C199" s="79">
        <v>61040</v>
      </c>
      <c r="D199" s="79">
        <v>61040</v>
      </c>
      <c r="E199" s="74">
        <v>9827</v>
      </c>
    </row>
    <row r="200" spans="1:5" ht="12" customHeight="1">
      <c r="A200" s="77" t="s">
        <v>179</v>
      </c>
      <c r="B200" s="78">
        <v>109</v>
      </c>
      <c r="C200" s="79"/>
      <c r="D200" s="79"/>
      <c r="E200" s="74"/>
    </row>
    <row r="201" spans="1:5" s="76" customFormat="1" ht="12" customHeight="1">
      <c r="A201" s="73" t="s">
        <v>130</v>
      </c>
      <c r="B201" s="68">
        <v>200</v>
      </c>
      <c r="C201" s="105">
        <f>SUM(C202:C204)</f>
        <v>650</v>
      </c>
      <c r="D201" s="105">
        <f>SUM(D202:D204)</f>
        <v>650</v>
      </c>
      <c r="E201" s="105">
        <f>SUM(E202:E204)</f>
        <v>292</v>
      </c>
    </row>
    <row r="202" spans="1:5" ht="12" customHeight="1">
      <c r="A202" s="77" t="s">
        <v>131</v>
      </c>
      <c r="B202" s="78">
        <v>205</v>
      </c>
      <c r="C202" s="79"/>
      <c r="D202" s="79"/>
      <c r="E202" s="74"/>
    </row>
    <row r="203" spans="1:5" ht="12" customHeight="1">
      <c r="A203" s="77" t="s">
        <v>180</v>
      </c>
      <c r="B203" s="78">
        <v>208</v>
      </c>
      <c r="C203" s="79">
        <v>650</v>
      </c>
      <c r="D203" s="79">
        <v>350</v>
      </c>
      <c r="E203" s="74"/>
    </row>
    <row r="204" spans="1:5" ht="12" customHeight="1">
      <c r="A204" s="77" t="s">
        <v>133</v>
      </c>
      <c r="B204" s="78">
        <v>209</v>
      </c>
      <c r="C204" s="79"/>
      <c r="D204" s="79">
        <v>300</v>
      </c>
      <c r="E204" s="74">
        <v>292</v>
      </c>
    </row>
    <row r="205" spans="1:5" ht="12" customHeight="1">
      <c r="A205" s="80" t="s">
        <v>134</v>
      </c>
      <c r="B205" s="81">
        <v>500</v>
      </c>
      <c r="C205" s="108">
        <f>SUM(C206:C209)</f>
        <v>16454</v>
      </c>
      <c r="D205" s="108">
        <f>SUM(D206:D209)</f>
        <v>16454</v>
      </c>
      <c r="E205" s="82">
        <f>SUM(E206:E209)</f>
        <v>2695</v>
      </c>
    </row>
    <row r="206" spans="1:5" s="76" customFormat="1" ht="12" customHeight="1">
      <c r="A206" s="83" t="s">
        <v>135</v>
      </c>
      <c r="B206" s="84">
        <v>551</v>
      </c>
      <c r="C206" s="106">
        <v>11219</v>
      </c>
      <c r="D206" s="106">
        <v>11219</v>
      </c>
      <c r="E206" s="85">
        <v>1850</v>
      </c>
    </row>
    <row r="207" spans="1:5" s="76" customFormat="1" ht="12" customHeight="1">
      <c r="A207" s="83" t="s">
        <v>165</v>
      </c>
      <c r="B207" s="84">
        <v>552</v>
      </c>
      <c r="C207" s="106">
        <v>2122</v>
      </c>
      <c r="D207" s="106">
        <v>2122</v>
      </c>
      <c r="E207" s="85">
        <v>295</v>
      </c>
    </row>
    <row r="208" spans="1:5" s="76" customFormat="1" ht="12" customHeight="1">
      <c r="A208" s="83" t="s">
        <v>136</v>
      </c>
      <c r="B208" s="84">
        <v>560</v>
      </c>
      <c r="C208" s="106">
        <v>2381</v>
      </c>
      <c r="D208" s="106">
        <v>2381</v>
      </c>
      <c r="E208" s="85">
        <v>407</v>
      </c>
    </row>
    <row r="209" spans="1:5" s="76" customFormat="1" ht="12" customHeight="1">
      <c r="A209" s="83" t="s">
        <v>137</v>
      </c>
      <c r="B209" s="84">
        <v>580</v>
      </c>
      <c r="C209" s="106">
        <v>732</v>
      </c>
      <c r="D209" s="106">
        <v>732</v>
      </c>
      <c r="E209" s="85">
        <v>143</v>
      </c>
    </row>
    <row r="210" spans="1:5" s="76" customFormat="1" ht="12" customHeight="1">
      <c r="A210" s="73" t="s">
        <v>128</v>
      </c>
      <c r="B210" s="68">
        <v>1000</v>
      </c>
      <c r="C210" s="105">
        <f>SUM(C211:C212)</f>
        <v>400</v>
      </c>
      <c r="D210" s="105">
        <f>SUM(D211:D212)</f>
        <v>400</v>
      </c>
      <c r="E210" s="75">
        <f>SUM(E211:E212)</f>
        <v>0</v>
      </c>
    </row>
    <row r="211" spans="1:5" s="99" customFormat="1" ht="12" customHeight="1">
      <c r="A211" s="77" t="s">
        <v>181</v>
      </c>
      <c r="B211" s="78">
        <v>1014</v>
      </c>
      <c r="C211" s="79">
        <v>150</v>
      </c>
      <c r="D211" s="79">
        <v>150</v>
      </c>
      <c r="E211" s="74"/>
    </row>
    <row r="212" spans="1:5" ht="12" customHeight="1">
      <c r="A212" s="77" t="s">
        <v>148</v>
      </c>
      <c r="B212" s="78">
        <v>1020</v>
      </c>
      <c r="C212" s="79">
        <v>250</v>
      </c>
      <c r="D212" s="79">
        <v>250</v>
      </c>
      <c r="E212" s="74"/>
    </row>
    <row r="213" spans="1:5" ht="12" customHeight="1">
      <c r="A213" s="77"/>
      <c r="B213" s="78"/>
      <c r="C213" s="161"/>
      <c r="D213" s="161"/>
      <c r="E213" s="110"/>
    </row>
    <row r="214" spans="1:5" s="76" customFormat="1" ht="12" customHeight="1" thickBot="1">
      <c r="A214" s="73" t="s">
        <v>173</v>
      </c>
      <c r="B214" s="68">
        <v>9999</v>
      </c>
      <c r="C214" s="119">
        <f>SUM(C198,C201,C205,C210)</f>
        <v>78544</v>
      </c>
      <c r="D214" s="119">
        <f>SUM(D198,D201,D205,D210)</f>
        <v>78544</v>
      </c>
      <c r="E214" s="86">
        <f>SUM(E198,E201,E205,E210)</f>
        <v>12814</v>
      </c>
    </row>
    <row r="215" spans="1:5" s="76" customFormat="1" ht="12" customHeight="1">
      <c r="A215" s="73"/>
      <c r="B215" s="68"/>
      <c r="C215" s="111"/>
      <c r="D215" s="111"/>
      <c r="E215" s="111"/>
    </row>
    <row r="216" spans="1:5" ht="12" customHeight="1">
      <c r="A216" s="73" t="s">
        <v>200</v>
      </c>
      <c r="B216" s="68" t="s">
        <v>201</v>
      </c>
      <c r="C216" s="79"/>
      <c r="D216" s="79"/>
      <c r="E216" s="74"/>
    </row>
    <row r="217" spans="1:5" ht="12" customHeight="1">
      <c r="A217" s="73"/>
      <c r="B217" s="68"/>
      <c r="C217" s="79"/>
      <c r="D217" s="79"/>
      <c r="E217" s="74"/>
    </row>
    <row r="218" spans="1:5" s="76" customFormat="1" ht="12" customHeight="1">
      <c r="A218" s="73" t="s">
        <v>128</v>
      </c>
      <c r="B218" s="68">
        <v>100</v>
      </c>
      <c r="C218" s="105">
        <f>SUM(C219:C220)</f>
        <v>52900</v>
      </c>
      <c r="D218" s="105">
        <f>SUM(D219:D220)</f>
        <v>52900</v>
      </c>
      <c r="E218" s="75">
        <f>SUM(E219:E220)</f>
        <v>9542</v>
      </c>
    </row>
    <row r="219" spans="1:5" ht="12" customHeight="1">
      <c r="A219" s="77" t="s">
        <v>129</v>
      </c>
      <c r="B219" s="78">
        <v>101</v>
      </c>
      <c r="C219" s="79">
        <v>52900</v>
      </c>
      <c r="D219" s="79">
        <v>52900</v>
      </c>
      <c r="E219" s="74">
        <v>9542</v>
      </c>
    </row>
    <row r="220" spans="1:5" ht="12" customHeight="1">
      <c r="A220" s="77" t="s">
        <v>179</v>
      </c>
      <c r="B220" s="78">
        <v>109</v>
      </c>
      <c r="C220" s="79"/>
      <c r="D220" s="79"/>
      <c r="E220" s="74"/>
    </row>
    <row r="221" spans="1:5" s="76" customFormat="1" ht="12" customHeight="1">
      <c r="A221" s="73" t="s">
        <v>130</v>
      </c>
      <c r="B221" s="68">
        <v>200</v>
      </c>
      <c r="C221" s="105">
        <f>SUM(C222:C224)</f>
        <v>0</v>
      </c>
      <c r="D221" s="105">
        <f>SUM(D222:D224)</f>
        <v>800</v>
      </c>
      <c r="E221" s="105">
        <f>SUM(E222:E224)</f>
        <v>742</v>
      </c>
    </row>
    <row r="222" spans="1:5" ht="12" customHeight="1">
      <c r="A222" s="77" t="s">
        <v>131</v>
      </c>
      <c r="B222" s="78">
        <v>205</v>
      </c>
      <c r="C222" s="79"/>
      <c r="D222" s="79"/>
      <c r="E222" s="74"/>
    </row>
    <row r="223" spans="1:5" ht="12" customHeight="1">
      <c r="A223" s="77" t="s">
        <v>180</v>
      </c>
      <c r="B223" s="78">
        <v>208</v>
      </c>
      <c r="C223" s="79"/>
      <c r="D223" s="79">
        <v>678</v>
      </c>
      <c r="E223" s="74">
        <v>678</v>
      </c>
    </row>
    <row r="224" spans="1:5" ht="12" customHeight="1">
      <c r="A224" s="77" t="s">
        <v>133</v>
      </c>
      <c r="B224" s="78">
        <v>209</v>
      </c>
      <c r="C224" s="79"/>
      <c r="D224" s="79">
        <v>122</v>
      </c>
      <c r="E224" s="74">
        <v>64</v>
      </c>
    </row>
    <row r="225" spans="1:5" ht="12" customHeight="1">
      <c r="A225" s="80" t="s">
        <v>134</v>
      </c>
      <c r="B225" s="81">
        <v>500</v>
      </c>
      <c r="C225" s="108">
        <f>SUM(C226:C228)</f>
        <v>12421</v>
      </c>
      <c r="D225" s="108">
        <f>SUM(D226:D228)</f>
        <v>11621</v>
      </c>
      <c r="E225" s="82">
        <f>SUM(E226:E228)</f>
        <v>2232</v>
      </c>
    </row>
    <row r="226" spans="1:5" s="76" customFormat="1" ht="12" customHeight="1">
      <c r="A226" s="83" t="s">
        <v>135</v>
      </c>
      <c r="B226" s="84">
        <v>551</v>
      </c>
      <c r="C226" s="106">
        <v>9723</v>
      </c>
      <c r="D226" s="106">
        <v>8923</v>
      </c>
      <c r="E226" s="85">
        <v>1640</v>
      </c>
    </row>
    <row r="227" spans="1:5" s="76" customFormat="1" ht="12" customHeight="1">
      <c r="A227" s="83" t="s">
        <v>136</v>
      </c>
      <c r="B227" s="84">
        <v>560</v>
      </c>
      <c r="C227" s="106">
        <v>2063</v>
      </c>
      <c r="D227" s="106">
        <v>2063</v>
      </c>
      <c r="E227" s="85">
        <v>378</v>
      </c>
    </row>
    <row r="228" spans="1:5" s="76" customFormat="1" ht="12" customHeight="1">
      <c r="A228" s="83" t="s">
        <v>137</v>
      </c>
      <c r="B228" s="84">
        <v>580</v>
      </c>
      <c r="C228" s="106">
        <v>635</v>
      </c>
      <c r="D228" s="106">
        <v>635</v>
      </c>
      <c r="E228" s="85">
        <v>214</v>
      </c>
    </row>
    <row r="229" spans="1:5" s="76" customFormat="1" ht="12" customHeight="1">
      <c r="A229" s="73" t="s">
        <v>128</v>
      </c>
      <c r="B229" s="68">
        <v>1000</v>
      </c>
      <c r="C229" s="105">
        <f>SUM(C230:C231)</f>
        <v>116364</v>
      </c>
      <c r="D229" s="105">
        <f>SUM(D230:D231)</f>
        <v>144201</v>
      </c>
      <c r="E229" s="75">
        <f>SUM(E230:E231)</f>
        <v>25218</v>
      </c>
    </row>
    <row r="230" spans="1:5" s="99" customFormat="1" ht="12" customHeight="1">
      <c r="A230" s="77" t="s">
        <v>148</v>
      </c>
      <c r="B230" s="78">
        <v>1020</v>
      </c>
      <c r="C230" s="79">
        <v>230</v>
      </c>
      <c r="D230" s="79">
        <v>28067</v>
      </c>
      <c r="E230" s="74">
        <v>25218</v>
      </c>
    </row>
    <row r="231" spans="1:5" ht="12" customHeight="1">
      <c r="A231" s="77" t="s">
        <v>160</v>
      </c>
      <c r="B231" s="78">
        <v>1098</v>
      </c>
      <c r="C231" s="79">
        <v>116134</v>
      </c>
      <c r="D231" s="79">
        <v>116134</v>
      </c>
      <c r="E231" s="74"/>
    </row>
    <row r="232" spans="1:5" s="76" customFormat="1" ht="12" customHeight="1" thickBot="1">
      <c r="A232" s="73" t="s">
        <v>173</v>
      </c>
      <c r="B232" s="68">
        <v>9999</v>
      </c>
      <c r="C232" s="119">
        <f>SUM(C218,C221,C225,C229)</f>
        <v>181685</v>
      </c>
      <c r="D232" s="119">
        <f>SUM(D218,D221,D225,D229)</f>
        <v>209522</v>
      </c>
      <c r="E232" s="86">
        <f>SUM(E218,E221,E225,E229)</f>
        <v>37734</v>
      </c>
    </row>
    <row r="233" spans="1:5" s="76" customFormat="1" ht="12" customHeight="1" thickBot="1">
      <c r="A233" s="70" t="s">
        <v>202</v>
      </c>
      <c r="B233" s="89"/>
      <c r="C233" s="90">
        <f>SUM(C138,C159,C195,C214,C232)</f>
        <v>9121800</v>
      </c>
      <c r="D233" s="90">
        <f>SUM(D138,D159,D195,D214,D232)</f>
        <v>9273443</v>
      </c>
      <c r="E233" s="104">
        <f>SUM(E138,E159,E195,E214,E232)</f>
        <v>2028245</v>
      </c>
    </row>
    <row r="234" spans="1:5" s="76" customFormat="1" ht="12" customHeight="1" thickTop="1">
      <c r="A234" s="112"/>
      <c r="B234" s="63"/>
      <c r="C234" s="125"/>
      <c r="D234" s="125"/>
      <c r="E234" s="113"/>
    </row>
    <row r="235" spans="1:5" ht="12" customHeight="1">
      <c r="A235" s="73" t="s">
        <v>203</v>
      </c>
      <c r="B235" s="68"/>
      <c r="C235" s="79"/>
      <c r="D235" s="79"/>
      <c r="E235" s="79"/>
    </row>
    <row r="236" spans="1:5" ht="12" customHeight="1">
      <c r="A236" s="73"/>
      <c r="B236" s="68"/>
      <c r="C236" s="79"/>
      <c r="D236" s="79"/>
      <c r="E236" s="79"/>
    </row>
    <row r="237" spans="1:5" ht="12" customHeight="1">
      <c r="A237" s="73" t="s">
        <v>204</v>
      </c>
      <c r="B237" s="68" t="s">
        <v>205</v>
      </c>
      <c r="C237" s="79"/>
      <c r="D237" s="79"/>
      <c r="E237" s="74"/>
    </row>
    <row r="238" spans="1:5" s="76" customFormat="1" ht="12" customHeight="1">
      <c r="A238" s="73" t="s">
        <v>206</v>
      </c>
      <c r="B238" s="68">
        <v>4300</v>
      </c>
      <c r="C238" s="93">
        <f>SUM(C239)</f>
        <v>979200</v>
      </c>
      <c r="D238" s="93">
        <f>SUM(D239)</f>
        <v>979200</v>
      </c>
      <c r="E238" s="88">
        <f>SUM(E239)</f>
        <v>284551</v>
      </c>
    </row>
    <row r="239" spans="1:5" ht="12" customHeight="1">
      <c r="A239" s="77" t="s">
        <v>207</v>
      </c>
      <c r="B239" s="78">
        <v>4302</v>
      </c>
      <c r="C239" s="79">
        <v>979200</v>
      </c>
      <c r="D239" s="79">
        <v>979200</v>
      </c>
      <c r="E239" s="74">
        <v>284551</v>
      </c>
    </row>
    <row r="240" spans="1:5" ht="12" customHeight="1">
      <c r="A240" s="73" t="s">
        <v>193</v>
      </c>
      <c r="B240" s="78"/>
      <c r="C240" s="79">
        <f>SUM(C238)</f>
        <v>979200</v>
      </c>
      <c r="D240" s="79">
        <f>SUM(D238)</f>
        <v>979200</v>
      </c>
      <c r="E240" s="74">
        <f>SUM(E238)</f>
        <v>284551</v>
      </c>
    </row>
    <row r="241" spans="1:5" s="76" customFormat="1" ht="12" customHeight="1">
      <c r="A241" s="73" t="s">
        <v>208</v>
      </c>
      <c r="B241" s="68">
        <v>5500</v>
      </c>
      <c r="C241" s="93"/>
      <c r="D241" s="93"/>
      <c r="E241" s="88"/>
    </row>
    <row r="242" spans="1:5" s="76" customFormat="1" ht="12" customHeight="1" thickBot="1">
      <c r="A242" s="73" t="s">
        <v>209</v>
      </c>
      <c r="B242" s="68">
        <v>9999</v>
      </c>
      <c r="C242" s="120">
        <f>SUM(C240,C241)</f>
        <v>979200</v>
      </c>
      <c r="D242" s="120">
        <f>SUM(D240,D241)</f>
        <v>979200</v>
      </c>
      <c r="E242" s="91">
        <f>SUM(E240,E241)</f>
        <v>284551</v>
      </c>
    </row>
    <row r="243" spans="1:5" ht="12" customHeight="1">
      <c r="A243" s="73" t="s">
        <v>210</v>
      </c>
      <c r="B243" s="68" t="s">
        <v>211</v>
      </c>
      <c r="C243" s="79"/>
      <c r="D243" s="79"/>
      <c r="E243" s="74"/>
    </row>
    <row r="244" spans="1:5" s="76" customFormat="1" ht="12" customHeight="1">
      <c r="A244" s="73" t="s">
        <v>206</v>
      </c>
      <c r="B244" s="68">
        <v>4300</v>
      </c>
      <c r="C244" s="93">
        <f>SUM(C245)</f>
        <v>794588</v>
      </c>
      <c r="D244" s="93">
        <f>SUM(D245)</f>
        <v>794588</v>
      </c>
      <c r="E244" s="88">
        <f>SUM(E245)</f>
        <v>230904</v>
      </c>
    </row>
    <row r="245" spans="1:5" ht="12" customHeight="1">
      <c r="A245" s="77" t="s">
        <v>207</v>
      </c>
      <c r="B245" s="78">
        <v>4302</v>
      </c>
      <c r="C245" s="79">
        <v>794588</v>
      </c>
      <c r="D245" s="79">
        <v>794588</v>
      </c>
      <c r="E245" s="74">
        <v>230904</v>
      </c>
    </row>
    <row r="246" spans="1:5" ht="12" customHeight="1">
      <c r="A246" s="73" t="s">
        <v>193</v>
      </c>
      <c r="B246" s="78"/>
      <c r="C246" s="79">
        <f>SUM(C244)</f>
        <v>794588</v>
      </c>
      <c r="D246" s="79">
        <f>SUM(D244)</f>
        <v>794588</v>
      </c>
      <c r="E246" s="74">
        <f>SUM(E244)</f>
        <v>230904</v>
      </c>
    </row>
    <row r="247" spans="1:5" s="76" customFormat="1" ht="12" customHeight="1">
      <c r="A247" s="73" t="s">
        <v>208</v>
      </c>
      <c r="B247" s="68">
        <v>5500</v>
      </c>
      <c r="C247" s="93">
        <v>100000</v>
      </c>
      <c r="D247" s="93">
        <v>100000</v>
      </c>
      <c r="E247" s="85">
        <v>0</v>
      </c>
    </row>
    <row r="248" spans="1:5" s="76" customFormat="1" ht="12" customHeight="1" thickBot="1">
      <c r="A248" s="73" t="s">
        <v>209</v>
      </c>
      <c r="B248" s="68">
        <v>9999</v>
      </c>
      <c r="C248" s="120">
        <f>SUM(C246,C247)</f>
        <v>894588</v>
      </c>
      <c r="D248" s="120">
        <f>SUM(D246,D247)</f>
        <v>894588</v>
      </c>
      <c r="E248" s="91">
        <f>SUM(E246,E247)</f>
        <v>230904</v>
      </c>
    </row>
    <row r="249" spans="1:5" s="76" customFormat="1" ht="12" customHeight="1">
      <c r="A249" s="73"/>
      <c r="B249" s="68"/>
      <c r="C249" s="117"/>
      <c r="D249" s="117"/>
      <c r="E249" s="114"/>
    </row>
    <row r="250" spans="1:5" ht="12" customHeight="1">
      <c r="A250" s="73" t="s">
        <v>212</v>
      </c>
      <c r="B250" s="68" t="s">
        <v>213</v>
      </c>
      <c r="C250" s="79"/>
      <c r="D250" s="79"/>
      <c r="E250" s="74"/>
    </row>
    <row r="251" spans="1:5" s="76" customFormat="1" ht="12" customHeight="1">
      <c r="A251" s="73" t="s">
        <v>206</v>
      </c>
      <c r="B251" s="68">
        <v>4300</v>
      </c>
      <c r="C251" s="93">
        <f>SUM(C252)</f>
        <v>194300</v>
      </c>
      <c r="D251" s="93">
        <f>SUM(D252)</f>
        <v>194300</v>
      </c>
      <c r="E251" s="88">
        <f>SUM(E252)</f>
        <v>56463</v>
      </c>
    </row>
    <row r="252" spans="1:5" ht="12" customHeight="1">
      <c r="A252" s="77" t="s">
        <v>207</v>
      </c>
      <c r="B252" s="78">
        <v>4302</v>
      </c>
      <c r="C252" s="79">
        <v>194300</v>
      </c>
      <c r="D252" s="79">
        <v>194300</v>
      </c>
      <c r="E252" s="74">
        <v>56463</v>
      </c>
    </row>
    <row r="253" spans="1:5" s="76" customFormat="1" ht="12" customHeight="1" thickBot="1">
      <c r="A253" s="73" t="s">
        <v>209</v>
      </c>
      <c r="B253" s="68">
        <v>9999</v>
      </c>
      <c r="C253" s="120">
        <f>SUM(C251)</f>
        <v>194300</v>
      </c>
      <c r="D253" s="120">
        <f>SUM(D251)</f>
        <v>194300</v>
      </c>
      <c r="E253" s="91">
        <f>SUM(E251)</f>
        <v>56463</v>
      </c>
    </row>
    <row r="254" spans="1:5" s="76" customFormat="1" ht="12" customHeight="1">
      <c r="A254" s="73"/>
      <c r="B254" s="68"/>
      <c r="C254" s="93"/>
      <c r="D254" s="93"/>
      <c r="E254" s="88"/>
    </row>
    <row r="255" spans="1:5" ht="12" customHeight="1">
      <c r="A255" s="73" t="s">
        <v>214</v>
      </c>
      <c r="B255" s="68" t="s">
        <v>215</v>
      </c>
      <c r="C255" s="79"/>
      <c r="D255" s="79"/>
      <c r="E255" s="74"/>
    </row>
    <row r="256" spans="1:5" s="76" customFormat="1" ht="12" customHeight="1">
      <c r="A256" s="73" t="s">
        <v>206</v>
      </c>
      <c r="B256" s="68">
        <v>4300</v>
      </c>
      <c r="C256" s="93">
        <f>SUM(C257)</f>
        <v>2510600</v>
      </c>
      <c r="D256" s="93">
        <f>SUM(D257)</f>
        <v>2510600</v>
      </c>
      <c r="E256" s="88">
        <f>SUM(E257)</f>
        <v>729569</v>
      </c>
    </row>
    <row r="257" spans="1:5" ht="12" customHeight="1">
      <c r="A257" s="77" t="s">
        <v>207</v>
      </c>
      <c r="B257" s="78">
        <v>4302</v>
      </c>
      <c r="C257" s="79">
        <v>2510600</v>
      </c>
      <c r="D257" s="79">
        <v>2510600</v>
      </c>
      <c r="E257" s="74">
        <v>729569</v>
      </c>
    </row>
    <row r="258" spans="1:5" s="76" customFormat="1" ht="12" customHeight="1">
      <c r="A258" s="73" t="s">
        <v>193</v>
      </c>
      <c r="B258" s="68">
        <v>9999</v>
      </c>
      <c r="C258" s="93">
        <f>SUM(C256)</f>
        <v>2510600</v>
      </c>
      <c r="D258" s="93">
        <f>SUM(D256)</f>
        <v>2510600</v>
      </c>
      <c r="E258" s="88">
        <f>SUM(E256)</f>
        <v>729569</v>
      </c>
    </row>
    <row r="259" spans="1:5" s="76" customFormat="1" ht="12" customHeight="1">
      <c r="A259" s="73" t="s">
        <v>208</v>
      </c>
      <c r="B259" s="68">
        <v>5500</v>
      </c>
      <c r="C259" s="93"/>
      <c r="D259" s="93"/>
      <c r="E259" s="88"/>
    </row>
    <row r="260" spans="1:5" s="76" customFormat="1" ht="12" customHeight="1" thickBot="1">
      <c r="A260" s="73" t="s">
        <v>216</v>
      </c>
      <c r="B260" s="68">
        <v>9999</v>
      </c>
      <c r="C260" s="120">
        <f>SUM(C259,C258)</f>
        <v>2510600</v>
      </c>
      <c r="D260" s="120">
        <f>SUM(D259,D258)</f>
        <v>2510600</v>
      </c>
      <c r="E260" s="91">
        <f>SUM(E259,E258)</f>
        <v>729569</v>
      </c>
    </row>
    <row r="261" spans="1:5" ht="12" customHeight="1">
      <c r="A261" s="73" t="s">
        <v>217</v>
      </c>
      <c r="B261" s="68" t="s">
        <v>218</v>
      </c>
      <c r="C261" s="79"/>
      <c r="D261" s="79"/>
      <c r="E261" s="74"/>
    </row>
    <row r="262" spans="1:5" s="76" customFormat="1" ht="12" customHeight="1">
      <c r="A262" s="73" t="s">
        <v>128</v>
      </c>
      <c r="B262" s="68">
        <v>100</v>
      </c>
      <c r="C262" s="105">
        <f>SUM(C263:C263)</f>
        <v>481590</v>
      </c>
      <c r="D262" s="105">
        <f>SUM(D263:D263)</f>
        <v>478276</v>
      </c>
      <c r="E262" s="75">
        <f>SUM(E263:E263)</f>
        <v>79346</v>
      </c>
    </row>
    <row r="263" spans="1:5" ht="12" customHeight="1">
      <c r="A263" s="77" t="s">
        <v>129</v>
      </c>
      <c r="B263" s="78">
        <v>101</v>
      </c>
      <c r="C263" s="79">
        <v>481590</v>
      </c>
      <c r="D263" s="79">
        <v>478276</v>
      </c>
      <c r="E263" s="74">
        <v>79346</v>
      </c>
    </row>
    <row r="264" spans="1:5" s="76" customFormat="1" ht="12" customHeight="1">
      <c r="A264" s="73" t="s">
        <v>130</v>
      </c>
      <c r="B264" s="68">
        <v>200</v>
      </c>
      <c r="C264" s="105">
        <f>SUM(C265:C269)</f>
        <v>18924</v>
      </c>
      <c r="D264" s="105">
        <f>SUM(D265:D269)</f>
        <v>22238</v>
      </c>
      <c r="E264" s="75">
        <f>SUM(E265:E269)</f>
        <v>7820</v>
      </c>
    </row>
    <row r="265" spans="1:5" ht="12" customHeight="1">
      <c r="A265" s="77" t="s">
        <v>143</v>
      </c>
      <c r="B265" s="78">
        <v>201</v>
      </c>
      <c r="C265" s="79">
        <v>18924</v>
      </c>
      <c r="D265" s="79">
        <v>18924</v>
      </c>
      <c r="E265" s="74">
        <v>4506</v>
      </c>
    </row>
    <row r="266" spans="1:5" ht="12" customHeight="1">
      <c r="A266" s="77" t="s">
        <v>144</v>
      </c>
      <c r="B266" s="84">
        <v>202</v>
      </c>
      <c r="C266" s="79"/>
      <c r="D266" s="79">
        <v>162</v>
      </c>
      <c r="E266" s="74">
        <v>162</v>
      </c>
    </row>
    <row r="267" spans="1:5" ht="12" customHeight="1">
      <c r="A267" s="77" t="s">
        <v>131</v>
      </c>
      <c r="B267" s="78">
        <v>205</v>
      </c>
      <c r="C267" s="79"/>
      <c r="D267" s="79"/>
      <c r="E267" s="74"/>
    </row>
    <row r="268" spans="1:5" ht="12" customHeight="1">
      <c r="A268" s="77" t="s">
        <v>180</v>
      </c>
      <c r="B268" s="78">
        <v>208</v>
      </c>
      <c r="C268" s="79"/>
      <c r="D268" s="79">
        <v>2644</v>
      </c>
      <c r="E268" s="74">
        <v>2644</v>
      </c>
    </row>
    <row r="269" spans="1:5" ht="12" customHeight="1">
      <c r="A269" s="77" t="s">
        <v>133</v>
      </c>
      <c r="B269" s="78">
        <v>209</v>
      </c>
      <c r="C269" s="79"/>
      <c r="D269" s="79">
        <v>508</v>
      </c>
      <c r="E269" s="74">
        <v>508</v>
      </c>
    </row>
    <row r="270" spans="1:5" ht="12" customHeight="1">
      <c r="A270" s="80" t="s">
        <v>134</v>
      </c>
      <c r="B270" s="81">
        <v>500</v>
      </c>
      <c r="C270" s="108">
        <f>SUM(C271:C273)</f>
        <v>119256</v>
      </c>
      <c r="D270" s="108">
        <f>SUM(D271:D273)</f>
        <v>119256</v>
      </c>
      <c r="E270" s="82">
        <f>SUM(E271:E273)</f>
        <v>19986</v>
      </c>
    </row>
    <row r="271" spans="1:5" s="76" customFormat="1" ht="12" customHeight="1">
      <c r="A271" s="83" t="s">
        <v>135</v>
      </c>
      <c r="B271" s="84">
        <v>551</v>
      </c>
      <c r="C271" s="106">
        <v>93146</v>
      </c>
      <c r="D271" s="106">
        <v>93146</v>
      </c>
      <c r="E271" s="85">
        <v>15494</v>
      </c>
    </row>
    <row r="272" spans="1:5" s="76" customFormat="1" ht="12" customHeight="1">
      <c r="A272" s="83" t="s">
        <v>136</v>
      </c>
      <c r="B272" s="84">
        <v>560</v>
      </c>
      <c r="C272" s="106">
        <v>19520</v>
      </c>
      <c r="D272" s="106">
        <v>19520</v>
      </c>
      <c r="E272" s="85">
        <v>3460</v>
      </c>
    </row>
    <row r="273" spans="1:5" s="76" customFormat="1" ht="12" customHeight="1">
      <c r="A273" s="83" t="s">
        <v>137</v>
      </c>
      <c r="B273" s="84">
        <v>580</v>
      </c>
      <c r="C273" s="106">
        <v>6590</v>
      </c>
      <c r="D273" s="106">
        <v>6590</v>
      </c>
      <c r="E273" s="85">
        <v>1032</v>
      </c>
    </row>
    <row r="274" spans="1:5" s="76" customFormat="1" ht="12" customHeight="1">
      <c r="A274" s="73" t="s">
        <v>128</v>
      </c>
      <c r="B274" s="68">
        <v>1000</v>
      </c>
      <c r="C274" s="105">
        <f>SUM(C275:C275)</f>
        <v>3104</v>
      </c>
      <c r="D274" s="105">
        <f>SUM(D275:D275)</f>
        <v>3104</v>
      </c>
      <c r="E274" s="75">
        <f>SUM(E275:E275)</f>
        <v>0</v>
      </c>
    </row>
    <row r="275" spans="1:5" s="99" customFormat="1" ht="12" customHeight="1">
      <c r="A275" s="77" t="s">
        <v>148</v>
      </c>
      <c r="B275" s="78">
        <v>1020</v>
      </c>
      <c r="C275" s="79">
        <v>3104</v>
      </c>
      <c r="D275" s="79">
        <v>3104</v>
      </c>
      <c r="E275" s="74">
        <v>0</v>
      </c>
    </row>
    <row r="276" spans="1:5" s="76" customFormat="1" ht="12" customHeight="1" thickBot="1">
      <c r="A276" s="73" t="s">
        <v>209</v>
      </c>
      <c r="B276" s="68">
        <v>9999</v>
      </c>
      <c r="C276" s="119">
        <f>SUM(C262,C264,C270,C274)</f>
        <v>622874</v>
      </c>
      <c r="D276" s="119">
        <f>SUM(D262,D264,D270,D274)</f>
        <v>622874</v>
      </c>
      <c r="E276" s="86">
        <f>SUM(E262,E264,E270,E274)</f>
        <v>107152</v>
      </c>
    </row>
    <row r="277" spans="1:5" s="76" customFormat="1" ht="12" customHeight="1">
      <c r="A277" s="73"/>
      <c r="B277" s="63"/>
      <c r="C277" s="178"/>
      <c r="D277" s="178"/>
      <c r="E277" s="87"/>
    </row>
    <row r="278" spans="1:5" ht="12" customHeight="1">
      <c r="A278" s="73" t="s">
        <v>219</v>
      </c>
      <c r="B278" s="68" t="s">
        <v>220</v>
      </c>
      <c r="C278" s="79"/>
      <c r="D278" s="79"/>
      <c r="E278" s="74"/>
    </row>
    <row r="279" spans="1:5" ht="12" customHeight="1">
      <c r="A279" s="73"/>
      <c r="B279" s="68"/>
      <c r="C279" s="79"/>
      <c r="D279" s="79"/>
      <c r="E279" s="74"/>
    </row>
    <row r="280" spans="1:5" s="76" customFormat="1" ht="12" customHeight="1">
      <c r="A280" s="73" t="s">
        <v>128</v>
      </c>
      <c r="B280" s="68">
        <v>100</v>
      </c>
      <c r="C280" s="105">
        <f>SUM(C281:C281)</f>
        <v>149218</v>
      </c>
      <c r="D280" s="105">
        <f>SUM(D281:D281)</f>
        <v>149061</v>
      </c>
      <c r="E280" s="75">
        <f>SUM(E281:E281)</f>
        <v>26229</v>
      </c>
    </row>
    <row r="281" spans="1:5" ht="12" customHeight="1">
      <c r="A281" s="77" t="s">
        <v>129</v>
      </c>
      <c r="B281" s="78">
        <v>101</v>
      </c>
      <c r="C281" s="79">
        <v>149218</v>
      </c>
      <c r="D281" s="79">
        <v>149061</v>
      </c>
      <c r="E281" s="74">
        <v>26229</v>
      </c>
    </row>
    <row r="282" spans="1:5" s="76" customFormat="1" ht="12" customHeight="1">
      <c r="A282" s="73" t="s">
        <v>130</v>
      </c>
      <c r="B282" s="68">
        <v>200</v>
      </c>
      <c r="C282" s="105">
        <f>SUM(C283:C285)</f>
        <v>0</v>
      </c>
      <c r="D282" s="105">
        <f>SUM(D283:D285)</f>
        <v>157</v>
      </c>
      <c r="E282" s="75">
        <f>SUM(E283:E285)</f>
        <v>157</v>
      </c>
    </row>
    <row r="283" spans="1:5" ht="12" customHeight="1">
      <c r="A283" s="77" t="s">
        <v>131</v>
      </c>
      <c r="B283" s="78">
        <v>205</v>
      </c>
      <c r="C283" s="79"/>
      <c r="D283" s="79"/>
      <c r="E283" s="74"/>
    </row>
    <row r="284" spans="1:5" ht="12" customHeight="1">
      <c r="A284" s="77" t="s">
        <v>180</v>
      </c>
      <c r="B284" s="78">
        <v>208</v>
      </c>
      <c r="C284" s="79"/>
      <c r="D284" s="79"/>
      <c r="E284" s="74"/>
    </row>
    <row r="285" spans="1:5" ht="12" customHeight="1">
      <c r="A285" s="77" t="s">
        <v>133</v>
      </c>
      <c r="B285" s="78">
        <v>209</v>
      </c>
      <c r="C285" s="79"/>
      <c r="D285" s="79">
        <v>157</v>
      </c>
      <c r="E285" s="74">
        <v>157</v>
      </c>
    </row>
    <row r="286" spans="1:5" ht="12" customHeight="1">
      <c r="A286" s="80" t="s">
        <v>134</v>
      </c>
      <c r="B286" s="81">
        <v>500</v>
      </c>
      <c r="C286" s="108">
        <f>SUM(C287:C289)</f>
        <v>35250</v>
      </c>
      <c r="D286" s="108">
        <f>SUM(D287:D289)</f>
        <v>35250</v>
      </c>
      <c r="E286" s="82">
        <f>SUM(E287:E289)</f>
        <v>7154</v>
      </c>
    </row>
    <row r="287" spans="1:5" s="76" customFormat="1" ht="12" customHeight="1">
      <c r="A287" s="83" t="s">
        <v>135</v>
      </c>
      <c r="B287" s="84">
        <v>551</v>
      </c>
      <c r="C287" s="106">
        <v>28032</v>
      </c>
      <c r="D287" s="106">
        <v>28032</v>
      </c>
      <c r="E287" s="85">
        <v>4967</v>
      </c>
    </row>
    <row r="288" spans="1:5" s="76" customFormat="1" ht="12" customHeight="1">
      <c r="A288" s="83" t="s">
        <v>136</v>
      </c>
      <c r="B288" s="84">
        <v>560</v>
      </c>
      <c r="C288" s="106">
        <v>5820</v>
      </c>
      <c r="D288" s="106">
        <v>5820</v>
      </c>
      <c r="E288" s="85">
        <v>1070</v>
      </c>
    </row>
    <row r="289" spans="1:5" s="76" customFormat="1" ht="12" customHeight="1">
      <c r="A289" s="83" t="s">
        <v>137</v>
      </c>
      <c r="B289" s="84">
        <v>580</v>
      </c>
      <c r="C289" s="106">
        <v>1398</v>
      </c>
      <c r="D289" s="106">
        <v>1398</v>
      </c>
      <c r="E289" s="85">
        <v>1117</v>
      </c>
    </row>
    <row r="290" spans="1:5" s="95" customFormat="1" ht="12" customHeight="1">
      <c r="A290" s="73" t="s">
        <v>145</v>
      </c>
      <c r="B290" s="68">
        <v>1000</v>
      </c>
      <c r="C290" s="93">
        <f>SUM(C291:C297)</f>
        <v>18473</v>
      </c>
      <c r="D290" s="93">
        <f>SUM(D291:D297)</f>
        <v>18473</v>
      </c>
      <c r="E290" s="88">
        <f>SUM(E291:E297)</f>
        <v>189</v>
      </c>
    </row>
    <row r="291" spans="1:5" s="99" customFormat="1" ht="12" customHeight="1">
      <c r="A291" s="77" t="s">
        <v>189</v>
      </c>
      <c r="B291" s="78">
        <v>1012</v>
      </c>
      <c r="C291" s="79">
        <v>2009</v>
      </c>
      <c r="D291" s="79">
        <v>2009</v>
      </c>
      <c r="E291" s="74">
        <v>0</v>
      </c>
    </row>
    <row r="292" spans="1:5" s="99" customFormat="1" ht="12" customHeight="1">
      <c r="A292" s="77" t="s">
        <v>146</v>
      </c>
      <c r="B292" s="78">
        <v>1013</v>
      </c>
      <c r="C292" s="79">
        <v>7920</v>
      </c>
      <c r="D292" s="79">
        <v>7920</v>
      </c>
      <c r="E292" s="74">
        <v>0</v>
      </c>
    </row>
    <row r="293" spans="1:5" s="99" customFormat="1" ht="12" customHeight="1">
      <c r="A293" s="77" t="s">
        <v>158</v>
      </c>
      <c r="B293" s="78">
        <v>1015</v>
      </c>
      <c r="C293" s="79">
        <v>2906</v>
      </c>
      <c r="D293" s="79">
        <v>2906</v>
      </c>
      <c r="E293" s="74">
        <v>0</v>
      </c>
    </row>
    <row r="294" spans="1:5" s="99" customFormat="1" ht="12" customHeight="1">
      <c r="A294" s="77" t="s">
        <v>148</v>
      </c>
      <c r="B294" s="78">
        <v>1020</v>
      </c>
      <c r="C294" s="79">
        <v>1040</v>
      </c>
      <c r="D294" s="79">
        <v>1040</v>
      </c>
      <c r="E294" s="74">
        <v>189</v>
      </c>
    </row>
    <row r="295" spans="1:5" s="99" customFormat="1" ht="12" customHeight="1">
      <c r="A295" s="77" t="s">
        <v>159</v>
      </c>
      <c r="B295" s="78">
        <v>1051</v>
      </c>
      <c r="C295" s="79">
        <v>120</v>
      </c>
      <c r="D295" s="79">
        <v>120</v>
      </c>
      <c r="E295" s="74">
        <v>0</v>
      </c>
    </row>
    <row r="296" spans="1:5" s="99" customFormat="1" ht="12" customHeight="1">
      <c r="A296" s="77" t="s">
        <v>185</v>
      </c>
      <c r="B296" s="78">
        <v>1091</v>
      </c>
      <c r="C296" s="79">
        <v>4478</v>
      </c>
      <c r="D296" s="79">
        <v>4478</v>
      </c>
      <c r="E296" s="74">
        <v>0</v>
      </c>
    </row>
    <row r="297" spans="1:5" s="99" customFormat="1" ht="12" customHeight="1">
      <c r="A297" s="77" t="s">
        <v>160</v>
      </c>
      <c r="B297" s="78">
        <v>1098</v>
      </c>
      <c r="C297" s="79">
        <v>0</v>
      </c>
      <c r="D297" s="79">
        <v>0</v>
      </c>
      <c r="E297" s="79">
        <v>0</v>
      </c>
    </row>
    <row r="298" spans="1:5" s="76" customFormat="1" ht="12" customHeight="1" thickBot="1">
      <c r="A298" s="73" t="s">
        <v>209</v>
      </c>
      <c r="B298" s="68">
        <v>9999</v>
      </c>
      <c r="C298" s="119">
        <f>SUM(C280,C282,C286,C290)</f>
        <v>202941</v>
      </c>
      <c r="D298" s="119">
        <f>SUM(D280,D282,D286,D290)</f>
        <v>202941</v>
      </c>
      <c r="E298" s="86">
        <f>SUM(E280,E282,E286,E290)</f>
        <v>33729</v>
      </c>
    </row>
    <row r="299" spans="1:5" s="76" customFormat="1" ht="12" customHeight="1" thickBot="1">
      <c r="A299" s="70" t="s">
        <v>221</v>
      </c>
      <c r="B299" s="89"/>
      <c r="C299" s="90">
        <f>SUM(C242,C248,C253,C260,C276,C298)</f>
        <v>5404503</v>
      </c>
      <c r="D299" s="90">
        <f>SUM(D242,D248,D253,D260,D276,D298)</f>
        <v>5404503</v>
      </c>
      <c r="E299" s="104">
        <f>SUM(E242,E248,E253,E260,E276,E298)</f>
        <v>1442368</v>
      </c>
    </row>
    <row r="300" spans="1:5" s="99" customFormat="1" ht="12" customHeight="1" thickTop="1">
      <c r="A300" s="73" t="s">
        <v>222</v>
      </c>
      <c r="B300" s="68"/>
      <c r="C300" s="79"/>
      <c r="D300" s="79"/>
      <c r="E300" s="74"/>
    </row>
    <row r="301" spans="1:5" s="99" customFormat="1" ht="12" customHeight="1">
      <c r="A301" s="73" t="s">
        <v>223</v>
      </c>
      <c r="B301" s="68"/>
      <c r="C301" s="79"/>
      <c r="D301" s="79"/>
      <c r="E301" s="74"/>
    </row>
    <row r="302" spans="1:5" ht="12" customHeight="1">
      <c r="A302" s="73" t="s">
        <v>224</v>
      </c>
      <c r="B302" s="68" t="s">
        <v>225</v>
      </c>
      <c r="C302" s="79"/>
      <c r="D302" s="79"/>
      <c r="E302" s="74"/>
    </row>
    <row r="303" spans="1:5" s="76" customFormat="1" ht="12" customHeight="1">
      <c r="A303" s="73" t="s">
        <v>130</v>
      </c>
      <c r="B303" s="68">
        <v>200</v>
      </c>
      <c r="C303" s="105">
        <f>SUM(C304:C305)</f>
        <v>8931</v>
      </c>
      <c r="D303" s="105">
        <f>SUM(D304:D305)</f>
        <v>37657</v>
      </c>
      <c r="E303" s="75">
        <f>SUM(E304:E305)</f>
        <v>37657</v>
      </c>
    </row>
    <row r="304" spans="1:5" ht="12" customHeight="1">
      <c r="A304" s="77" t="s">
        <v>143</v>
      </c>
      <c r="B304" s="78">
        <v>201</v>
      </c>
      <c r="C304" s="79">
        <v>8931</v>
      </c>
      <c r="D304" s="79">
        <v>37622</v>
      </c>
      <c r="E304" s="74">
        <v>37622</v>
      </c>
    </row>
    <row r="305" spans="1:5" ht="12" customHeight="1">
      <c r="A305" s="77" t="s">
        <v>133</v>
      </c>
      <c r="B305" s="78">
        <v>209</v>
      </c>
      <c r="C305" s="79"/>
      <c r="D305" s="79">
        <v>35</v>
      </c>
      <c r="E305" s="74">
        <v>35</v>
      </c>
    </row>
    <row r="306" spans="1:5" ht="12" customHeight="1">
      <c r="A306" s="80" t="s">
        <v>134</v>
      </c>
      <c r="B306" s="81">
        <v>500</v>
      </c>
      <c r="C306" s="108">
        <f>SUM(C307:C309)</f>
        <v>2112</v>
      </c>
      <c r="D306" s="108">
        <f>SUM(D307:D309)</f>
        <v>8824</v>
      </c>
      <c r="E306" s="82">
        <f>SUM(E307:E309)</f>
        <v>8824</v>
      </c>
    </row>
    <row r="307" spans="1:5" s="76" customFormat="1" ht="12" customHeight="1">
      <c r="A307" s="83" t="s">
        <v>135</v>
      </c>
      <c r="B307" s="84">
        <v>551</v>
      </c>
      <c r="C307" s="106">
        <v>1763</v>
      </c>
      <c r="D307" s="106">
        <v>6638</v>
      </c>
      <c r="E307" s="85">
        <v>6638</v>
      </c>
    </row>
    <row r="308" spans="1:5" s="76" customFormat="1" ht="12" customHeight="1">
      <c r="A308" s="83" t="s">
        <v>136</v>
      </c>
      <c r="B308" s="84">
        <v>560</v>
      </c>
      <c r="C308" s="106">
        <v>349</v>
      </c>
      <c r="D308" s="106">
        <v>1594</v>
      </c>
      <c r="E308" s="85">
        <v>1594</v>
      </c>
    </row>
    <row r="309" spans="1:5" s="76" customFormat="1" ht="12" customHeight="1">
      <c r="A309" s="83" t="s">
        <v>137</v>
      </c>
      <c r="B309" s="84">
        <v>580</v>
      </c>
      <c r="C309" s="106"/>
      <c r="D309" s="106">
        <v>592</v>
      </c>
      <c r="E309" s="85">
        <v>592</v>
      </c>
    </row>
    <row r="310" spans="1:5" s="76" customFormat="1" ht="12" customHeight="1" thickBot="1">
      <c r="A310" s="73" t="s">
        <v>209</v>
      </c>
      <c r="B310" s="68">
        <v>9999</v>
      </c>
      <c r="C310" s="119">
        <f>SUM(C303,C306)</f>
        <v>11043</v>
      </c>
      <c r="D310" s="119">
        <f>SUM(D303,D306)</f>
        <v>46481</v>
      </c>
      <c r="E310" s="86">
        <f>SUM(E303,E306)</f>
        <v>46481</v>
      </c>
    </row>
    <row r="311" spans="1:5" s="76" customFormat="1" ht="12" customHeight="1">
      <c r="A311" s="73"/>
      <c r="B311" s="68"/>
      <c r="C311" s="178"/>
      <c r="D311" s="178"/>
      <c r="E311" s="87"/>
    </row>
    <row r="312" spans="1:5" ht="12" customHeight="1">
      <c r="A312" s="73" t="s">
        <v>226</v>
      </c>
      <c r="B312" s="68" t="s">
        <v>227</v>
      </c>
      <c r="C312" s="79"/>
      <c r="D312" s="79"/>
      <c r="E312" s="74"/>
    </row>
    <row r="313" spans="1:5" s="76" customFormat="1" ht="12" customHeight="1">
      <c r="A313" s="73" t="s">
        <v>128</v>
      </c>
      <c r="B313" s="68">
        <v>100</v>
      </c>
      <c r="C313" s="105">
        <f>SUM(C314:C314)</f>
        <v>132870</v>
      </c>
      <c r="D313" s="105">
        <f>SUM(D314:D314)</f>
        <v>132783</v>
      </c>
      <c r="E313" s="75">
        <f>SUM(E314:E314)</f>
        <v>22559</v>
      </c>
    </row>
    <row r="314" spans="1:5" ht="12" customHeight="1">
      <c r="A314" s="77" t="s">
        <v>129</v>
      </c>
      <c r="B314" s="78">
        <v>101</v>
      </c>
      <c r="C314" s="79">
        <v>132870</v>
      </c>
      <c r="D314" s="79">
        <v>132783</v>
      </c>
      <c r="E314" s="74">
        <v>22559</v>
      </c>
    </row>
    <row r="315" spans="1:5" s="76" customFormat="1" ht="12" customHeight="1">
      <c r="A315" s="73" t="s">
        <v>130</v>
      </c>
      <c r="B315" s="68">
        <v>200</v>
      </c>
      <c r="C315" s="105">
        <f>SUM(C316:C319)</f>
        <v>10532</v>
      </c>
      <c r="D315" s="105">
        <f>SUM(D316:D319)</f>
        <v>10619</v>
      </c>
      <c r="E315" s="75">
        <f>SUM(E316:E319)</f>
        <v>1629</v>
      </c>
    </row>
    <row r="316" spans="1:5" ht="12" customHeight="1">
      <c r="A316" s="77" t="s">
        <v>143</v>
      </c>
      <c r="B316" s="78">
        <v>201</v>
      </c>
      <c r="C316" s="79">
        <v>10532</v>
      </c>
      <c r="D316" s="79">
        <v>10532</v>
      </c>
      <c r="E316" s="74">
        <v>1542</v>
      </c>
    </row>
    <row r="317" spans="1:5" ht="12" customHeight="1">
      <c r="A317" s="77" t="s">
        <v>131</v>
      </c>
      <c r="B317" s="78">
        <v>205</v>
      </c>
      <c r="C317" s="79"/>
      <c r="D317" s="79"/>
      <c r="E317" s="74"/>
    </row>
    <row r="318" spans="1:5" ht="12" customHeight="1">
      <c r="A318" s="77" t="s">
        <v>180</v>
      </c>
      <c r="B318" s="78">
        <v>208</v>
      </c>
      <c r="C318" s="79"/>
      <c r="D318" s="79"/>
      <c r="E318" s="74"/>
    </row>
    <row r="319" spans="1:5" ht="12" customHeight="1">
      <c r="A319" s="77" t="s">
        <v>133</v>
      </c>
      <c r="B319" s="78">
        <v>209</v>
      </c>
      <c r="C319" s="79"/>
      <c r="D319" s="79">
        <v>87</v>
      </c>
      <c r="E319" s="74">
        <v>87</v>
      </c>
    </row>
    <row r="320" spans="1:5" ht="12" customHeight="1">
      <c r="A320" s="80" t="s">
        <v>134</v>
      </c>
      <c r="B320" s="81">
        <v>500</v>
      </c>
      <c r="C320" s="108">
        <f>SUM(C321:C323)</f>
        <v>33884</v>
      </c>
      <c r="D320" s="108">
        <f>SUM(D321:D323)</f>
        <v>33884</v>
      </c>
      <c r="E320" s="82">
        <f>SUM(E321:E323)</f>
        <v>5644</v>
      </c>
    </row>
    <row r="321" spans="1:5" s="76" customFormat="1" ht="12" customHeight="1">
      <c r="A321" s="83" t="s">
        <v>135</v>
      </c>
      <c r="B321" s="84">
        <v>551</v>
      </c>
      <c r="C321" s="106">
        <v>26914</v>
      </c>
      <c r="D321" s="106">
        <v>26914</v>
      </c>
      <c r="E321" s="85">
        <v>4493</v>
      </c>
    </row>
    <row r="322" spans="1:5" s="76" customFormat="1" ht="12" customHeight="1">
      <c r="A322" s="83" t="s">
        <v>136</v>
      </c>
      <c r="B322" s="84">
        <v>560</v>
      </c>
      <c r="C322" s="106">
        <v>5592</v>
      </c>
      <c r="D322" s="106">
        <v>5592</v>
      </c>
      <c r="E322" s="85">
        <v>967</v>
      </c>
    </row>
    <row r="323" spans="1:5" s="76" customFormat="1" ht="12" customHeight="1">
      <c r="A323" s="83" t="s">
        <v>137</v>
      </c>
      <c r="B323" s="84">
        <v>580</v>
      </c>
      <c r="C323" s="106">
        <v>1378</v>
      </c>
      <c r="D323" s="106">
        <v>1378</v>
      </c>
      <c r="E323" s="85">
        <v>184</v>
      </c>
    </row>
    <row r="324" spans="1:5" s="95" customFormat="1" ht="12" customHeight="1">
      <c r="A324" s="73" t="s">
        <v>145</v>
      </c>
      <c r="B324" s="68">
        <v>1000</v>
      </c>
      <c r="C324" s="93">
        <f>SUM(C325:C336)</f>
        <v>168316</v>
      </c>
      <c r="D324" s="93">
        <f>SUM(D325:D336)</f>
        <v>168316</v>
      </c>
      <c r="E324" s="88">
        <f>SUM(E325:E336)</f>
        <v>87803</v>
      </c>
    </row>
    <row r="325" spans="1:5" s="99" customFormat="1" ht="12" customHeight="1">
      <c r="A325" s="77" t="s">
        <v>188</v>
      </c>
      <c r="B325" s="78">
        <v>1011</v>
      </c>
      <c r="C325" s="79">
        <v>70300</v>
      </c>
      <c r="D325" s="79">
        <v>70300</v>
      </c>
      <c r="E325" s="74">
        <v>30822</v>
      </c>
    </row>
    <row r="326" spans="1:5" s="99" customFormat="1" ht="12" customHeight="1">
      <c r="A326" s="77" t="s">
        <v>189</v>
      </c>
      <c r="B326" s="78">
        <v>1012</v>
      </c>
      <c r="C326" s="79">
        <v>80</v>
      </c>
      <c r="D326" s="79">
        <v>80</v>
      </c>
      <c r="E326" s="74">
        <v>0</v>
      </c>
    </row>
    <row r="327" spans="1:5" s="99" customFormat="1" ht="12" customHeight="1">
      <c r="A327" s="77" t="s">
        <v>146</v>
      </c>
      <c r="B327" s="78">
        <v>1013</v>
      </c>
      <c r="C327" s="79">
        <v>7200</v>
      </c>
      <c r="D327" s="79">
        <v>7200</v>
      </c>
      <c r="E327" s="74">
        <v>0</v>
      </c>
    </row>
    <row r="328" spans="1:5" s="99" customFormat="1" ht="12" customHeight="1">
      <c r="A328" s="77" t="s">
        <v>181</v>
      </c>
      <c r="B328" s="78">
        <v>1014</v>
      </c>
      <c r="C328" s="79">
        <v>100</v>
      </c>
      <c r="D328" s="79">
        <v>100</v>
      </c>
      <c r="E328" s="74">
        <v>0</v>
      </c>
    </row>
    <row r="329" spans="1:5" s="99" customFormat="1" ht="12" customHeight="1">
      <c r="A329" s="77" t="s">
        <v>158</v>
      </c>
      <c r="B329" s="78">
        <v>1015</v>
      </c>
      <c r="C329" s="79">
        <v>10000</v>
      </c>
      <c r="D329" s="79">
        <v>10000</v>
      </c>
      <c r="E329" s="74">
        <v>5305</v>
      </c>
    </row>
    <row r="330" spans="1:5" s="99" customFormat="1" ht="12" customHeight="1">
      <c r="A330" s="77" t="s">
        <v>147</v>
      </c>
      <c r="B330" s="78">
        <v>1016</v>
      </c>
      <c r="C330" s="79">
        <v>62649</v>
      </c>
      <c r="D330" s="79">
        <v>62649</v>
      </c>
      <c r="E330" s="74">
        <v>49679</v>
      </c>
    </row>
    <row r="331" spans="1:5" s="99" customFormat="1" ht="12" customHeight="1">
      <c r="A331" s="77" t="s">
        <v>148</v>
      </c>
      <c r="B331" s="78">
        <v>1020</v>
      </c>
      <c r="C331" s="79">
        <v>13467</v>
      </c>
      <c r="D331" s="79">
        <v>13467</v>
      </c>
      <c r="E331" s="74">
        <v>1885</v>
      </c>
    </row>
    <row r="332" spans="1:5" s="99" customFormat="1" ht="12" customHeight="1">
      <c r="A332" s="77" t="s">
        <v>170</v>
      </c>
      <c r="B332" s="78">
        <v>1030</v>
      </c>
      <c r="C332" s="79"/>
      <c r="D332" s="79"/>
      <c r="E332" s="74"/>
    </row>
    <row r="333" spans="1:5" s="99" customFormat="1" ht="12" customHeight="1">
      <c r="A333" s="77" t="s">
        <v>159</v>
      </c>
      <c r="B333" s="78">
        <v>1051</v>
      </c>
      <c r="C333" s="79">
        <v>390</v>
      </c>
      <c r="D333" s="79">
        <v>390</v>
      </c>
      <c r="E333" s="74">
        <v>6</v>
      </c>
    </row>
    <row r="334" spans="1:5" s="99" customFormat="1" ht="12" customHeight="1">
      <c r="A334" s="77" t="s">
        <v>190</v>
      </c>
      <c r="B334" s="78">
        <v>1062</v>
      </c>
      <c r="C334" s="79">
        <v>150</v>
      </c>
      <c r="D334" s="79">
        <v>150</v>
      </c>
      <c r="E334" s="74">
        <v>106</v>
      </c>
    </row>
    <row r="335" spans="1:5" s="99" customFormat="1" ht="12" customHeight="1">
      <c r="A335" s="77" t="s">
        <v>228</v>
      </c>
      <c r="B335" s="78">
        <v>1091</v>
      </c>
      <c r="C335" s="79">
        <v>3980</v>
      </c>
      <c r="D335" s="79">
        <v>3980</v>
      </c>
      <c r="E335" s="74">
        <v>0</v>
      </c>
    </row>
    <row r="336" spans="1:5" s="99" customFormat="1" ht="12" customHeight="1">
      <c r="A336" s="77" t="s">
        <v>160</v>
      </c>
      <c r="B336" s="78">
        <v>1098</v>
      </c>
      <c r="C336" s="79">
        <v>0</v>
      </c>
      <c r="D336" s="79">
        <v>0</v>
      </c>
      <c r="E336" s="79"/>
    </row>
    <row r="337" spans="1:5" s="76" customFormat="1" ht="12" customHeight="1">
      <c r="A337" s="73" t="s">
        <v>193</v>
      </c>
      <c r="B337" s="68">
        <v>9999</v>
      </c>
      <c r="C337" s="93">
        <f>SUM(C313,C315,C320,C324)</f>
        <v>345602</v>
      </c>
      <c r="D337" s="93">
        <f>SUM(D313,D315,D320,D324)</f>
        <v>345602</v>
      </c>
      <c r="E337" s="88">
        <f>SUM(E313,E315,E320,E324)</f>
        <v>117635</v>
      </c>
    </row>
    <row r="338" spans="1:5" s="76" customFormat="1" ht="12" customHeight="1">
      <c r="A338" s="73" t="s">
        <v>195</v>
      </c>
      <c r="B338" s="68">
        <v>5200</v>
      </c>
      <c r="C338" s="93">
        <v>30000</v>
      </c>
      <c r="D338" s="93">
        <v>30000</v>
      </c>
      <c r="E338" s="88">
        <v>0</v>
      </c>
    </row>
    <row r="339" spans="1:5" s="76" customFormat="1" ht="12" customHeight="1">
      <c r="A339" s="73" t="s">
        <v>197</v>
      </c>
      <c r="B339" s="68"/>
      <c r="C339" s="93">
        <f>SUM(C338)</f>
        <v>30000</v>
      </c>
      <c r="D339" s="93">
        <f>SUM(D338)</f>
        <v>30000</v>
      </c>
      <c r="E339" s="93">
        <f>SUM(E338)</f>
        <v>0</v>
      </c>
    </row>
    <row r="340" spans="1:5" s="76" customFormat="1" ht="12" customHeight="1" thickBot="1">
      <c r="A340" s="73" t="s">
        <v>209</v>
      </c>
      <c r="B340" s="68">
        <v>9999</v>
      </c>
      <c r="C340" s="119">
        <f>SUM(C337,C339)</f>
        <v>375602</v>
      </c>
      <c r="D340" s="119">
        <f>SUM(D337,D339)</f>
        <v>375602</v>
      </c>
      <c r="E340" s="86">
        <f>SUM(E337,E339)</f>
        <v>117635</v>
      </c>
    </row>
    <row r="341" spans="1:5" s="76" customFormat="1" ht="12" customHeight="1">
      <c r="A341" s="73"/>
      <c r="B341" s="68"/>
      <c r="C341" s="178"/>
      <c r="D341" s="178"/>
      <c r="E341" s="87"/>
    </row>
    <row r="342" spans="1:5" ht="12" customHeight="1">
      <c r="A342" s="73" t="s">
        <v>229</v>
      </c>
      <c r="B342" s="68" t="s">
        <v>230</v>
      </c>
      <c r="C342" s="79"/>
      <c r="D342" s="79"/>
      <c r="E342" s="74"/>
    </row>
    <row r="343" spans="1:5" s="76" customFormat="1" ht="12" customHeight="1">
      <c r="A343" s="73" t="s">
        <v>128</v>
      </c>
      <c r="B343" s="68">
        <v>100</v>
      </c>
      <c r="C343" s="105">
        <f>SUM(C344:C344)</f>
        <v>355404</v>
      </c>
      <c r="D343" s="105">
        <f>SUM(D344:D344)</f>
        <v>353721</v>
      </c>
      <c r="E343" s="75">
        <f>SUM(E344:E344)</f>
        <v>58411</v>
      </c>
    </row>
    <row r="344" spans="1:5" ht="12" customHeight="1">
      <c r="A344" s="77" t="s">
        <v>129</v>
      </c>
      <c r="B344" s="78">
        <v>101</v>
      </c>
      <c r="C344" s="79">
        <v>355404</v>
      </c>
      <c r="D344" s="79">
        <v>353721</v>
      </c>
      <c r="E344" s="74">
        <v>58411</v>
      </c>
    </row>
    <row r="345" spans="1:5" s="76" customFormat="1" ht="12" customHeight="1">
      <c r="A345" s="73" t="s">
        <v>130</v>
      </c>
      <c r="B345" s="68">
        <v>200</v>
      </c>
      <c r="C345" s="105">
        <f>SUM(C346:C349)</f>
        <v>25062</v>
      </c>
      <c r="D345" s="105">
        <f>SUM(D346:D349)</f>
        <v>26745</v>
      </c>
      <c r="E345" s="75">
        <f>SUM(E346:E349)</f>
        <v>5505</v>
      </c>
    </row>
    <row r="346" spans="1:5" ht="12" customHeight="1">
      <c r="A346" s="77" t="s">
        <v>143</v>
      </c>
      <c r="B346" s="78">
        <v>201</v>
      </c>
      <c r="C346" s="79">
        <v>25062</v>
      </c>
      <c r="D346" s="79">
        <v>25062</v>
      </c>
      <c r="E346" s="74">
        <v>3822</v>
      </c>
    </row>
    <row r="347" spans="1:5" ht="12" customHeight="1">
      <c r="A347" s="77" t="s">
        <v>131</v>
      </c>
      <c r="B347" s="78">
        <v>205</v>
      </c>
      <c r="C347" s="79"/>
      <c r="D347" s="79"/>
      <c r="E347" s="74"/>
    </row>
    <row r="348" spans="1:5" ht="12" customHeight="1">
      <c r="A348" s="77" t="s">
        <v>180</v>
      </c>
      <c r="B348" s="78">
        <v>208</v>
      </c>
      <c r="C348" s="79"/>
      <c r="D348" s="79">
        <v>1241</v>
      </c>
      <c r="E348" s="74">
        <v>1241</v>
      </c>
    </row>
    <row r="349" spans="1:5" ht="12" customHeight="1">
      <c r="A349" s="77" t="s">
        <v>133</v>
      </c>
      <c r="B349" s="78">
        <v>209</v>
      </c>
      <c r="C349" s="79"/>
      <c r="D349" s="79">
        <v>442</v>
      </c>
      <c r="E349" s="74">
        <v>442</v>
      </c>
    </row>
    <row r="350" spans="1:5" ht="12" customHeight="1">
      <c r="A350" s="80" t="s">
        <v>134</v>
      </c>
      <c r="B350" s="81">
        <v>500</v>
      </c>
      <c r="C350" s="108">
        <f>SUM(C351:C353)</f>
        <v>90792</v>
      </c>
      <c r="D350" s="108">
        <f>SUM(D351:D353)</f>
        <v>90792</v>
      </c>
      <c r="E350" s="82">
        <f>SUM(E351:E353)</f>
        <v>14896</v>
      </c>
    </row>
    <row r="351" spans="1:5" s="76" customFormat="1" ht="12" customHeight="1">
      <c r="A351" s="83" t="s">
        <v>135</v>
      </c>
      <c r="B351" s="84">
        <v>551</v>
      </c>
      <c r="C351" s="106">
        <v>69598</v>
      </c>
      <c r="D351" s="106">
        <v>69598</v>
      </c>
      <c r="E351" s="85">
        <v>11375</v>
      </c>
    </row>
    <row r="352" spans="1:5" s="76" customFormat="1" ht="12" customHeight="1">
      <c r="A352" s="83" t="s">
        <v>136</v>
      </c>
      <c r="B352" s="84">
        <v>560</v>
      </c>
      <c r="C352" s="106">
        <v>14838</v>
      </c>
      <c r="D352" s="106">
        <v>14838</v>
      </c>
      <c r="E352" s="85">
        <v>2518</v>
      </c>
    </row>
    <row r="353" spans="1:5" s="76" customFormat="1" ht="12" customHeight="1">
      <c r="A353" s="83" t="s">
        <v>137</v>
      </c>
      <c r="B353" s="84">
        <v>580</v>
      </c>
      <c r="C353" s="106">
        <v>6356</v>
      </c>
      <c r="D353" s="106">
        <v>6356</v>
      </c>
      <c r="E353" s="85">
        <v>1003</v>
      </c>
    </row>
    <row r="354" spans="1:5" s="95" customFormat="1" ht="12" customHeight="1">
      <c r="A354" s="73" t="s">
        <v>145</v>
      </c>
      <c r="B354" s="68">
        <v>1000</v>
      </c>
      <c r="C354" s="93">
        <f>SUM(C355:C367)</f>
        <v>239016</v>
      </c>
      <c r="D354" s="93">
        <f>SUM(D355:D367)</f>
        <v>239016</v>
      </c>
      <c r="E354" s="88">
        <f>SUM(E355:E367)</f>
        <v>159719</v>
      </c>
    </row>
    <row r="355" spans="1:5" s="99" customFormat="1" ht="12" customHeight="1">
      <c r="A355" s="77" t="s">
        <v>188</v>
      </c>
      <c r="B355" s="78">
        <v>1011</v>
      </c>
      <c r="C355" s="79">
        <v>90000</v>
      </c>
      <c r="D355" s="79">
        <v>80000</v>
      </c>
      <c r="E355" s="74">
        <v>44211</v>
      </c>
    </row>
    <row r="356" spans="1:5" s="99" customFormat="1" ht="12" customHeight="1">
      <c r="A356" s="77" t="s">
        <v>189</v>
      </c>
      <c r="B356" s="78">
        <v>1012</v>
      </c>
      <c r="C356" s="79">
        <v>5000</v>
      </c>
      <c r="D356" s="79">
        <v>5000</v>
      </c>
      <c r="E356" s="74">
        <v>1765</v>
      </c>
    </row>
    <row r="357" spans="1:5" s="99" customFormat="1" ht="12" customHeight="1">
      <c r="A357" s="77" t="s">
        <v>146</v>
      </c>
      <c r="B357" s="78">
        <v>1013</v>
      </c>
      <c r="C357" s="79">
        <v>16920</v>
      </c>
      <c r="D357" s="79">
        <v>5100</v>
      </c>
      <c r="E357" s="74">
        <v>0</v>
      </c>
    </row>
    <row r="358" spans="1:5" s="99" customFormat="1" ht="12" customHeight="1">
      <c r="A358" s="77" t="s">
        <v>181</v>
      </c>
      <c r="B358" s="78">
        <v>1014</v>
      </c>
      <c r="C358" s="79">
        <v>200</v>
      </c>
      <c r="D358" s="79">
        <v>200</v>
      </c>
      <c r="E358" s="74">
        <v>0</v>
      </c>
    </row>
    <row r="359" spans="1:5" s="99" customFormat="1" ht="12" customHeight="1">
      <c r="A359" s="77" t="s">
        <v>158</v>
      </c>
      <c r="B359" s="78">
        <v>1015</v>
      </c>
      <c r="C359" s="79">
        <v>26000</v>
      </c>
      <c r="D359" s="79">
        <v>23000</v>
      </c>
      <c r="E359" s="74">
        <v>10002</v>
      </c>
    </row>
    <row r="360" spans="1:5" s="99" customFormat="1" ht="12" customHeight="1">
      <c r="A360" s="77" t="s">
        <v>147</v>
      </c>
      <c r="B360" s="78">
        <v>1016</v>
      </c>
      <c r="C360" s="79">
        <v>55137</v>
      </c>
      <c r="D360" s="79">
        <v>96065</v>
      </c>
      <c r="E360" s="74">
        <v>90407</v>
      </c>
    </row>
    <row r="361" spans="1:5" s="99" customFormat="1" ht="12" customHeight="1">
      <c r="A361" s="77" t="s">
        <v>148</v>
      </c>
      <c r="B361" s="78">
        <v>1020</v>
      </c>
      <c r="C361" s="79">
        <v>34181</v>
      </c>
      <c r="D361" s="79">
        <v>24651</v>
      </c>
      <c r="E361" s="74">
        <v>13025</v>
      </c>
    </row>
    <row r="362" spans="1:5" s="99" customFormat="1" ht="12" customHeight="1">
      <c r="A362" s="77" t="s">
        <v>170</v>
      </c>
      <c r="B362" s="78">
        <v>1030</v>
      </c>
      <c r="C362" s="79"/>
      <c r="D362" s="79"/>
      <c r="E362" s="74"/>
    </row>
    <row r="363" spans="1:5" s="99" customFormat="1" ht="12" customHeight="1">
      <c r="A363" s="77" t="s">
        <v>184</v>
      </c>
      <c r="B363" s="78">
        <v>1040</v>
      </c>
      <c r="C363" s="79">
        <v>50</v>
      </c>
      <c r="D363" s="79">
        <v>50</v>
      </c>
      <c r="E363" s="74">
        <v>0</v>
      </c>
    </row>
    <row r="364" spans="1:5" s="99" customFormat="1" ht="11.25" customHeight="1">
      <c r="A364" s="77" t="s">
        <v>159</v>
      </c>
      <c r="B364" s="78">
        <v>1051</v>
      </c>
      <c r="C364" s="79">
        <v>2160</v>
      </c>
      <c r="D364" s="79">
        <v>2160</v>
      </c>
      <c r="E364" s="74">
        <v>309</v>
      </c>
    </row>
    <row r="365" spans="1:5" s="99" customFormat="1" ht="12" customHeight="1">
      <c r="A365" s="77" t="s">
        <v>190</v>
      </c>
      <c r="B365" s="78">
        <v>1062</v>
      </c>
      <c r="C365" s="79"/>
      <c r="D365" s="79"/>
      <c r="E365" s="74"/>
    </row>
    <row r="366" spans="1:5" s="99" customFormat="1" ht="12" customHeight="1">
      <c r="A366" s="77" t="s">
        <v>228</v>
      </c>
      <c r="B366" s="78">
        <v>1091</v>
      </c>
      <c r="C366" s="79">
        <v>9368</v>
      </c>
      <c r="D366" s="79">
        <v>2790</v>
      </c>
      <c r="E366" s="74">
        <v>0</v>
      </c>
    </row>
    <row r="367" spans="1:5" s="99" customFormat="1" ht="12" customHeight="1">
      <c r="A367" s="77" t="s">
        <v>160</v>
      </c>
      <c r="B367" s="78">
        <v>1098</v>
      </c>
      <c r="C367" s="79">
        <v>0</v>
      </c>
      <c r="D367" s="79">
        <v>0</v>
      </c>
      <c r="E367" s="79"/>
    </row>
    <row r="368" spans="1:5" s="76" customFormat="1" ht="12" customHeight="1" thickBot="1">
      <c r="A368" s="73" t="s">
        <v>209</v>
      </c>
      <c r="B368" s="68">
        <v>9999</v>
      </c>
      <c r="C368" s="119">
        <f>SUM(C343,C345,C350,C354)</f>
        <v>710274</v>
      </c>
      <c r="D368" s="119">
        <f>SUM(D343,D345,D350,D354)</f>
        <v>710274</v>
      </c>
      <c r="E368" s="86">
        <f>SUM(E343,E345,E350,E354)</f>
        <v>238531</v>
      </c>
    </row>
    <row r="369" spans="1:5" s="76" customFormat="1" ht="12" customHeight="1">
      <c r="A369" s="73"/>
      <c r="B369" s="68"/>
      <c r="C369" s="178"/>
      <c r="D369" s="178"/>
      <c r="E369" s="87"/>
    </row>
    <row r="370" spans="1:5" ht="12" customHeight="1">
      <c r="A370" s="73" t="s">
        <v>231</v>
      </c>
      <c r="B370" s="68" t="s">
        <v>232</v>
      </c>
      <c r="C370" s="79"/>
      <c r="D370" s="79"/>
      <c r="E370" s="74"/>
    </row>
    <row r="371" spans="1:5" s="76" customFormat="1" ht="12" customHeight="1">
      <c r="A371" s="73" t="s">
        <v>128</v>
      </c>
      <c r="B371" s="68">
        <v>100</v>
      </c>
      <c r="C371" s="105">
        <f>SUM(C372:C372)</f>
        <v>39858</v>
      </c>
      <c r="D371" s="105">
        <f>SUM(D372:D372)</f>
        <v>39858</v>
      </c>
      <c r="E371" s="75">
        <f>SUM(E372:E372)</f>
        <v>0</v>
      </c>
    </row>
    <row r="372" spans="1:5" ht="12" customHeight="1">
      <c r="A372" s="77" t="s">
        <v>129</v>
      </c>
      <c r="B372" s="78">
        <v>101</v>
      </c>
      <c r="C372" s="79">
        <v>39858</v>
      </c>
      <c r="D372" s="79">
        <v>39858</v>
      </c>
      <c r="E372" s="74">
        <v>0</v>
      </c>
    </row>
    <row r="373" spans="1:5" ht="12" customHeight="1">
      <c r="A373" s="80" t="s">
        <v>134</v>
      </c>
      <c r="B373" s="81">
        <v>500</v>
      </c>
      <c r="C373" s="108">
        <f>SUM(C374:C376)</f>
        <v>9360</v>
      </c>
      <c r="D373" s="108">
        <f>SUM(D374:D376)</f>
        <v>9360</v>
      </c>
      <c r="E373" s="82">
        <f>SUM(E374:E376)</f>
        <v>0</v>
      </c>
    </row>
    <row r="374" spans="1:5" s="76" customFormat="1" ht="12" customHeight="1">
      <c r="A374" s="83" t="s">
        <v>135</v>
      </c>
      <c r="B374" s="84">
        <v>551</v>
      </c>
      <c r="C374" s="106">
        <v>7330</v>
      </c>
      <c r="D374" s="106">
        <v>7330</v>
      </c>
      <c r="E374" s="85">
        <v>0</v>
      </c>
    </row>
    <row r="375" spans="1:5" s="76" customFormat="1" ht="12" customHeight="1">
      <c r="A375" s="83" t="s">
        <v>136</v>
      </c>
      <c r="B375" s="84">
        <v>560</v>
      </c>
      <c r="C375" s="106">
        <v>1554</v>
      </c>
      <c r="D375" s="106">
        <v>1554</v>
      </c>
      <c r="E375" s="85">
        <v>0</v>
      </c>
    </row>
    <row r="376" spans="1:5" s="76" customFormat="1" ht="12" customHeight="1">
      <c r="A376" s="83" t="s">
        <v>137</v>
      </c>
      <c r="B376" s="84">
        <v>580</v>
      </c>
      <c r="C376" s="106">
        <v>476</v>
      </c>
      <c r="D376" s="106">
        <v>476</v>
      </c>
      <c r="E376" s="85">
        <v>0</v>
      </c>
    </row>
    <row r="377" spans="1:5" s="95" customFormat="1" ht="12" customHeight="1">
      <c r="A377" s="73" t="s">
        <v>145</v>
      </c>
      <c r="B377" s="68">
        <v>1000</v>
      </c>
      <c r="C377" s="93">
        <f>SUM(C378:C385)</f>
        <v>37798</v>
      </c>
      <c r="D377" s="93">
        <f>SUM(D378:D385)</f>
        <v>37798</v>
      </c>
      <c r="E377" s="88">
        <f>SUM(E378:E385)</f>
        <v>0</v>
      </c>
    </row>
    <row r="378" spans="1:5" s="99" customFormat="1" ht="12" customHeight="1">
      <c r="A378" s="77" t="s">
        <v>188</v>
      </c>
      <c r="B378" s="78">
        <v>1011</v>
      </c>
      <c r="C378" s="79">
        <v>17500</v>
      </c>
      <c r="D378" s="79">
        <v>17500</v>
      </c>
      <c r="E378" s="74">
        <v>0</v>
      </c>
    </row>
    <row r="379" spans="1:5" s="99" customFormat="1" ht="12" customHeight="1">
      <c r="A379" s="77" t="s">
        <v>189</v>
      </c>
      <c r="B379" s="78">
        <v>1012</v>
      </c>
      <c r="C379" s="79">
        <v>500</v>
      </c>
      <c r="D379" s="79">
        <v>500</v>
      </c>
      <c r="E379" s="74">
        <v>0</v>
      </c>
    </row>
    <row r="380" spans="1:5" s="99" customFormat="1" ht="12" customHeight="1">
      <c r="A380" s="77" t="s">
        <v>146</v>
      </c>
      <c r="B380" s="78">
        <v>1013</v>
      </c>
      <c r="C380" s="205">
        <v>2160</v>
      </c>
      <c r="D380" s="205">
        <v>2160</v>
      </c>
      <c r="E380" s="115">
        <v>0</v>
      </c>
    </row>
    <row r="381" spans="1:5" s="99" customFormat="1" ht="12" customHeight="1">
      <c r="A381" s="77" t="s">
        <v>158</v>
      </c>
      <c r="B381" s="78">
        <v>1015</v>
      </c>
      <c r="C381" s="79">
        <v>1000</v>
      </c>
      <c r="D381" s="79">
        <v>1000</v>
      </c>
      <c r="E381" s="74">
        <v>0</v>
      </c>
    </row>
    <row r="382" spans="1:5" s="99" customFormat="1" ht="12" customHeight="1">
      <c r="A382" s="77" t="s">
        <v>147</v>
      </c>
      <c r="B382" s="78">
        <v>1016</v>
      </c>
      <c r="C382" s="79">
        <v>12629</v>
      </c>
      <c r="D382" s="79">
        <v>12629</v>
      </c>
      <c r="E382" s="74">
        <v>0</v>
      </c>
    </row>
    <row r="383" spans="1:5" s="99" customFormat="1" ht="12" customHeight="1">
      <c r="A383" s="77" t="s">
        <v>148</v>
      </c>
      <c r="B383" s="78">
        <v>1020</v>
      </c>
      <c r="C383" s="79">
        <v>2813</v>
      </c>
      <c r="D383" s="79">
        <v>2813</v>
      </c>
      <c r="E383" s="74">
        <v>0</v>
      </c>
    </row>
    <row r="384" spans="1:5" s="99" customFormat="1" ht="12" customHeight="1">
      <c r="A384" s="77" t="s">
        <v>170</v>
      </c>
      <c r="B384" s="78">
        <v>1030</v>
      </c>
      <c r="C384" s="79"/>
      <c r="D384" s="79"/>
      <c r="E384" s="74">
        <v>0</v>
      </c>
    </row>
    <row r="385" spans="1:5" s="99" customFormat="1" ht="12" customHeight="1">
      <c r="A385" s="77" t="s">
        <v>228</v>
      </c>
      <c r="B385" s="78">
        <v>1091</v>
      </c>
      <c r="C385" s="79">
        <v>1196</v>
      </c>
      <c r="D385" s="79">
        <v>1196</v>
      </c>
      <c r="E385" s="74">
        <v>0</v>
      </c>
    </row>
    <row r="386" spans="1:5" s="76" customFormat="1" ht="12" customHeight="1" thickBot="1">
      <c r="A386" s="73" t="s">
        <v>209</v>
      </c>
      <c r="B386" s="68">
        <v>9999</v>
      </c>
      <c r="C386" s="119">
        <f>SUM(C371,C373,C377)</f>
        <v>87016</v>
      </c>
      <c r="D386" s="119">
        <f>SUM(D371,D373,D377)</f>
        <v>87016</v>
      </c>
      <c r="E386" s="86">
        <f>SUM(E371,E373,E377)</f>
        <v>0</v>
      </c>
    </row>
    <row r="387" spans="1:5" s="76" customFormat="1" ht="12" customHeight="1">
      <c r="A387" s="73"/>
      <c r="B387" s="68"/>
      <c r="C387" s="178"/>
      <c r="D387" s="178"/>
      <c r="E387" s="87"/>
    </row>
    <row r="388" spans="1:5" ht="12" customHeight="1">
      <c r="A388" s="73" t="s">
        <v>233</v>
      </c>
      <c r="B388" s="68" t="s">
        <v>234</v>
      </c>
      <c r="C388" s="79"/>
      <c r="D388" s="79"/>
      <c r="E388" s="74"/>
    </row>
    <row r="389" spans="1:5" s="76" customFormat="1" ht="12" customHeight="1">
      <c r="A389" s="73" t="s">
        <v>128</v>
      </c>
      <c r="B389" s="68">
        <v>100</v>
      </c>
      <c r="C389" s="105">
        <f>SUM(C390:C390)</f>
        <v>9965</v>
      </c>
      <c r="D389" s="105">
        <f>SUM(D390:D390)</f>
        <v>9965</v>
      </c>
      <c r="E389" s="75">
        <f>SUM(E390:E390)</f>
        <v>1968</v>
      </c>
    </row>
    <row r="390" spans="1:5" ht="12" customHeight="1">
      <c r="A390" s="77" t="s">
        <v>129</v>
      </c>
      <c r="B390" s="78">
        <v>101</v>
      </c>
      <c r="C390" s="79">
        <v>9965</v>
      </c>
      <c r="D390" s="79">
        <v>9965</v>
      </c>
      <c r="E390" s="74">
        <v>1968</v>
      </c>
    </row>
    <row r="391" spans="1:5" s="76" customFormat="1" ht="12" customHeight="1">
      <c r="A391" s="73" t="s">
        <v>130</v>
      </c>
      <c r="B391" s="68">
        <v>200</v>
      </c>
      <c r="C391" s="105">
        <f>SUM(C392:C393)</f>
        <v>0</v>
      </c>
      <c r="D391" s="105">
        <f>SUM(D392:D393)</f>
        <v>0</v>
      </c>
      <c r="E391" s="75">
        <f>SUM(E392:E393)</f>
        <v>0</v>
      </c>
    </row>
    <row r="392" spans="1:5" s="76" customFormat="1" ht="12" customHeight="1">
      <c r="A392" s="77" t="s">
        <v>131</v>
      </c>
      <c r="B392" s="78">
        <v>205</v>
      </c>
      <c r="C392" s="105"/>
      <c r="D392" s="105"/>
      <c r="E392" s="94"/>
    </row>
    <row r="393" spans="1:5" ht="12" customHeight="1">
      <c r="A393" s="77" t="s">
        <v>133</v>
      </c>
      <c r="B393" s="78">
        <v>209</v>
      </c>
      <c r="C393" s="79"/>
      <c r="D393" s="79"/>
      <c r="E393" s="74"/>
    </row>
    <row r="394" spans="1:5" ht="12" customHeight="1">
      <c r="A394" s="80" t="s">
        <v>134</v>
      </c>
      <c r="B394" s="81">
        <v>500</v>
      </c>
      <c r="C394" s="108">
        <f>SUM(C395:C397)</f>
        <v>2342</v>
      </c>
      <c r="D394" s="108">
        <f>SUM(D395:D397)</f>
        <v>2342</v>
      </c>
      <c r="E394" s="82">
        <f>SUM(E395:E397)</f>
        <v>453</v>
      </c>
    </row>
    <row r="395" spans="1:5" s="76" customFormat="1" ht="12" customHeight="1">
      <c r="A395" s="83" t="s">
        <v>135</v>
      </c>
      <c r="B395" s="84">
        <v>551</v>
      </c>
      <c r="C395" s="106">
        <v>1628</v>
      </c>
      <c r="D395" s="106">
        <v>1628</v>
      </c>
      <c r="E395" s="85">
        <v>314</v>
      </c>
    </row>
    <row r="396" spans="1:5" s="76" customFormat="1" ht="12" customHeight="1">
      <c r="A396" s="83" t="s">
        <v>136</v>
      </c>
      <c r="B396" s="84">
        <v>560</v>
      </c>
      <c r="C396" s="106">
        <v>390</v>
      </c>
      <c r="D396" s="106">
        <v>390</v>
      </c>
      <c r="E396" s="85">
        <v>76</v>
      </c>
    </row>
    <row r="397" spans="1:5" s="76" customFormat="1" ht="12" customHeight="1">
      <c r="A397" s="83" t="s">
        <v>137</v>
      </c>
      <c r="B397" s="84">
        <v>580</v>
      </c>
      <c r="C397" s="106">
        <v>324</v>
      </c>
      <c r="D397" s="106">
        <v>324</v>
      </c>
      <c r="E397" s="85">
        <v>63</v>
      </c>
    </row>
    <row r="398" spans="1:5" s="95" customFormat="1" ht="12" customHeight="1">
      <c r="A398" s="73" t="s">
        <v>145</v>
      </c>
      <c r="B398" s="68">
        <v>1000</v>
      </c>
      <c r="C398" s="93">
        <f>SUM(C399:C405)</f>
        <v>9207</v>
      </c>
      <c r="D398" s="93">
        <f>SUM(D399:D405)</f>
        <v>9207</v>
      </c>
      <c r="E398" s="88">
        <f>SUM(E399:E405)</f>
        <v>2580</v>
      </c>
    </row>
    <row r="399" spans="1:5" s="99" customFormat="1" ht="12" customHeight="1">
      <c r="A399" s="77" t="s">
        <v>146</v>
      </c>
      <c r="B399" s="78">
        <v>1013</v>
      </c>
      <c r="C399" s="205">
        <v>540</v>
      </c>
      <c r="D399" s="205">
        <v>540</v>
      </c>
      <c r="E399" s="115">
        <v>0</v>
      </c>
    </row>
    <row r="400" spans="1:5" s="99" customFormat="1" ht="12" customHeight="1">
      <c r="A400" s="77" t="s">
        <v>158</v>
      </c>
      <c r="B400" s="78">
        <v>1015</v>
      </c>
      <c r="C400" s="79">
        <v>1220</v>
      </c>
      <c r="D400" s="79">
        <v>1220</v>
      </c>
      <c r="E400" s="74">
        <v>243</v>
      </c>
    </row>
    <row r="401" spans="1:5" s="99" customFormat="1" ht="12" customHeight="1">
      <c r="A401" s="77" t="s">
        <v>147</v>
      </c>
      <c r="B401" s="78">
        <v>1016</v>
      </c>
      <c r="C401" s="79">
        <v>2813</v>
      </c>
      <c r="D401" s="79">
        <v>2813</v>
      </c>
      <c r="E401" s="74">
        <v>1985</v>
      </c>
    </row>
    <row r="402" spans="1:5" s="99" customFormat="1" ht="12" customHeight="1">
      <c r="A402" s="77" t="s">
        <v>148</v>
      </c>
      <c r="B402" s="78">
        <v>1020</v>
      </c>
      <c r="C402" s="79">
        <v>4136</v>
      </c>
      <c r="D402" s="79">
        <v>4136</v>
      </c>
      <c r="E402" s="74">
        <v>326</v>
      </c>
    </row>
    <row r="403" spans="1:5" s="99" customFormat="1" ht="12" customHeight="1">
      <c r="A403" s="77" t="s">
        <v>170</v>
      </c>
      <c r="B403" s="78">
        <v>1030</v>
      </c>
      <c r="C403" s="79"/>
      <c r="D403" s="79"/>
      <c r="E403" s="74"/>
    </row>
    <row r="404" spans="1:5" s="99" customFormat="1" ht="11.25" customHeight="1">
      <c r="A404" s="77" t="s">
        <v>159</v>
      </c>
      <c r="B404" s="78">
        <v>1051</v>
      </c>
      <c r="C404" s="79">
        <v>200</v>
      </c>
      <c r="D404" s="79">
        <v>200</v>
      </c>
      <c r="E404" s="74">
        <v>26</v>
      </c>
    </row>
    <row r="405" spans="1:5" s="99" customFormat="1" ht="12" customHeight="1">
      <c r="A405" s="77" t="s">
        <v>228</v>
      </c>
      <c r="B405" s="78">
        <v>1091</v>
      </c>
      <c r="C405" s="79">
        <v>298</v>
      </c>
      <c r="D405" s="79">
        <v>298</v>
      </c>
      <c r="E405" s="74">
        <v>0</v>
      </c>
    </row>
    <row r="406" spans="1:5" s="76" customFormat="1" ht="12" customHeight="1" thickBot="1">
      <c r="A406" s="73" t="s">
        <v>209</v>
      </c>
      <c r="B406" s="68">
        <v>9999</v>
      </c>
      <c r="C406" s="119">
        <f>SUM(C389,C391,C394,C398)</f>
        <v>21514</v>
      </c>
      <c r="D406" s="119">
        <f>SUM(D389,D391,D394,D398)</f>
        <v>21514</v>
      </c>
      <c r="E406" s="86">
        <f>SUM(E389,E391,E394,E398)</f>
        <v>5001</v>
      </c>
    </row>
    <row r="407" spans="1:5" s="76" customFormat="1" ht="12" customHeight="1">
      <c r="A407" s="73"/>
      <c r="B407" s="68"/>
      <c r="C407" s="178"/>
      <c r="D407" s="178"/>
      <c r="E407" s="87"/>
    </row>
    <row r="408" spans="1:5" ht="12" customHeight="1">
      <c r="A408" s="73" t="s">
        <v>235</v>
      </c>
      <c r="B408" s="68" t="s">
        <v>236</v>
      </c>
      <c r="C408" s="79"/>
      <c r="D408" s="79"/>
      <c r="E408" s="74"/>
    </row>
    <row r="409" spans="1:5" s="76" customFormat="1" ht="12" customHeight="1">
      <c r="A409" s="73" t="s">
        <v>128</v>
      </c>
      <c r="B409" s="68">
        <v>100</v>
      </c>
      <c r="C409" s="105">
        <f>SUM(C410:C410)</f>
        <v>19932</v>
      </c>
      <c r="D409" s="105">
        <f>SUM(D410:D410)</f>
        <v>19932</v>
      </c>
      <c r="E409" s="75">
        <f>SUM(E410:E410)</f>
        <v>3985</v>
      </c>
    </row>
    <row r="410" spans="1:5" ht="12" customHeight="1">
      <c r="A410" s="77" t="s">
        <v>129</v>
      </c>
      <c r="B410" s="78">
        <v>101</v>
      </c>
      <c r="C410" s="79">
        <v>19932</v>
      </c>
      <c r="D410" s="79">
        <v>19932</v>
      </c>
      <c r="E410" s="74">
        <v>3985</v>
      </c>
    </row>
    <row r="411" spans="1:5" s="76" customFormat="1" ht="12" customHeight="1">
      <c r="A411" s="73" t="s">
        <v>130</v>
      </c>
      <c r="B411" s="68">
        <v>200</v>
      </c>
      <c r="C411" s="105">
        <f>SUM(C412:C414)</f>
        <v>3803</v>
      </c>
      <c r="D411" s="105">
        <f>SUM(D412:D414)</f>
        <v>3803</v>
      </c>
      <c r="E411" s="75">
        <f>SUM(E412:E414)</f>
        <v>0</v>
      </c>
    </row>
    <row r="412" spans="1:5" ht="12" customHeight="1">
      <c r="A412" s="77" t="s">
        <v>143</v>
      </c>
      <c r="B412" s="84">
        <v>201</v>
      </c>
      <c r="C412" s="79">
        <v>3803</v>
      </c>
      <c r="D412" s="79">
        <v>3803</v>
      </c>
      <c r="E412" s="74">
        <v>0</v>
      </c>
    </row>
    <row r="413" spans="1:5" ht="12" customHeight="1">
      <c r="A413" s="77" t="s">
        <v>131</v>
      </c>
      <c r="B413" s="78">
        <v>205</v>
      </c>
      <c r="C413" s="79"/>
      <c r="D413" s="79"/>
      <c r="E413" s="74"/>
    </row>
    <row r="414" spans="1:5" ht="12" customHeight="1">
      <c r="A414" s="77" t="s">
        <v>133</v>
      </c>
      <c r="B414" s="78">
        <v>209</v>
      </c>
      <c r="C414" s="79"/>
      <c r="D414" s="79"/>
      <c r="E414" s="74"/>
    </row>
    <row r="415" spans="1:5" ht="12" customHeight="1">
      <c r="A415" s="80" t="s">
        <v>134</v>
      </c>
      <c r="B415" s="81">
        <v>500</v>
      </c>
      <c r="C415" s="108">
        <f>SUM(C416:C418)</f>
        <v>5689</v>
      </c>
      <c r="D415" s="108">
        <f>SUM(D416:D418)</f>
        <v>5689</v>
      </c>
      <c r="E415" s="82">
        <f>SUM(E416:E418)</f>
        <v>937</v>
      </c>
    </row>
    <row r="416" spans="1:5" s="76" customFormat="1" ht="12" customHeight="1">
      <c r="A416" s="83" t="s">
        <v>135</v>
      </c>
      <c r="B416" s="84">
        <v>551</v>
      </c>
      <c r="C416" s="106">
        <v>4134</v>
      </c>
      <c r="D416" s="106">
        <v>4134</v>
      </c>
      <c r="E416" s="85">
        <v>676</v>
      </c>
    </row>
    <row r="417" spans="1:5" s="76" customFormat="1" ht="12" customHeight="1">
      <c r="A417" s="83" t="s">
        <v>136</v>
      </c>
      <c r="B417" s="84">
        <v>560</v>
      </c>
      <c r="C417" s="106">
        <v>925</v>
      </c>
      <c r="D417" s="106">
        <v>925</v>
      </c>
      <c r="E417" s="85">
        <v>157</v>
      </c>
    </row>
    <row r="418" spans="1:5" s="76" customFormat="1" ht="12" customHeight="1">
      <c r="A418" s="83" t="s">
        <v>137</v>
      </c>
      <c r="B418" s="84">
        <v>580</v>
      </c>
      <c r="C418" s="106">
        <v>630</v>
      </c>
      <c r="D418" s="106">
        <v>630</v>
      </c>
      <c r="E418" s="85">
        <v>104</v>
      </c>
    </row>
    <row r="419" spans="1:5" s="95" customFormat="1" ht="12" customHeight="1">
      <c r="A419" s="73" t="s">
        <v>145</v>
      </c>
      <c r="B419" s="68">
        <v>1000</v>
      </c>
      <c r="C419" s="93">
        <f>SUM(C420:C429)</f>
        <v>20943</v>
      </c>
      <c r="D419" s="93">
        <f>SUM(D420:D429)</f>
        <v>20943</v>
      </c>
      <c r="E419" s="88">
        <f>SUM(E420:E429)</f>
        <v>7529</v>
      </c>
    </row>
    <row r="420" spans="1:5" s="99" customFormat="1" ht="12" customHeight="1">
      <c r="A420" s="77" t="s">
        <v>188</v>
      </c>
      <c r="B420" s="78">
        <v>1011</v>
      </c>
      <c r="C420" s="79">
        <v>10751</v>
      </c>
      <c r="D420" s="79">
        <v>10147</v>
      </c>
      <c r="E420" s="74">
        <v>403</v>
      </c>
    </row>
    <row r="421" spans="1:5" s="99" customFormat="1" ht="12" customHeight="1">
      <c r="A421" s="77" t="s">
        <v>189</v>
      </c>
      <c r="B421" s="78">
        <v>1012</v>
      </c>
      <c r="C421" s="79"/>
      <c r="D421" s="79">
        <v>300</v>
      </c>
      <c r="E421" s="74">
        <v>85</v>
      </c>
    </row>
    <row r="422" spans="1:5" s="99" customFormat="1" ht="12" customHeight="1">
      <c r="A422" s="77" t="s">
        <v>146</v>
      </c>
      <c r="B422" s="78">
        <v>1013</v>
      </c>
      <c r="C422" s="79">
        <v>1080</v>
      </c>
      <c r="D422" s="79">
        <v>1080</v>
      </c>
      <c r="E422" s="74">
        <v>216</v>
      </c>
    </row>
    <row r="423" spans="1:5" s="99" customFormat="1" ht="12" customHeight="1">
      <c r="A423" s="77" t="s">
        <v>158</v>
      </c>
      <c r="B423" s="78">
        <v>1015</v>
      </c>
      <c r="C423" s="79">
        <v>1900</v>
      </c>
      <c r="D423" s="79">
        <v>1900</v>
      </c>
      <c r="E423" s="74">
        <v>1449</v>
      </c>
    </row>
    <row r="424" spans="1:5" s="99" customFormat="1" ht="12" customHeight="1">
      <c r="A424" s="77" t="s">
        <v>147</v>
      </c>
      <c r="B424" s="78">
        <v>1016</v>
      </c>
      <c r="C424" s="79">
        <v>4000</v>
      </c>
      <c r="D424" s="79">
        <v>4304</v>
      </c>
      <c r="E424" s="74">
        <v>4304</v>
      </c>
    </row>
    <row r="425" spans="1:5" s="99" customFormat="1" ht="12" customHeight="1">
      <c r="A425" s="77" t="s">
        <v>148</v>
      </c>
      <c r="B425" s="78">
        <v>1020</v>
      </c>
      <c r="C425" s="79">
        <v>1600</v>
      </c>
      <c r="D425" s="79">
        <v>1600</v>
      </c>
      <c r="E425" s="74">
        <v>1035</v>
      </c>
    </row>
    <row r="426" spans="1:5" s="99" customFormat="1" ht="12" customHeight="1">
      <c r="A426" s="77" t="s">
        <v>170</v>
      </c>
      <c r="B426" s="78">
        <v>1030</v>
      </c>
      <c r="C426" s="79"/>
      <c r="D426" s="79"/>
      <c r="E426" s="74"/>
    </row>
    <row r="427" spans="1:5" s="99" customFormat="1" ht="12" customHeight="1">
      <c r="A427" s="77" t="s">
        <v>184</v>
      </c>
      <c r="B427" s="78">
        <v>1040</v>
      </c>
      <c r="C427" s="79"/>
      <c r="D427" s="79"/>
      <c r="E427" s="74"/>
    </row>
    <row r="428" spans="1:5" s="99" customFormat="1" ht="11.25" customHeight="1">
      <c r="A428" s="77" t="s">
        <v>159</v>
      </c>
      <c r="B428" s="78">
        <v>1051</v>
      </c>
      <c r="C428" s="79">
        <v>900</v>
      </c>
      <c r="D428" s="79">
        <v>900</v>
      </c>
      <c r="E428" s="74">
        <v>37</v>
      </c>
    </row>
    <row r="429" spans="1:5" s="99" customFormat="1" ht="12" customHeight="1">
      <c r="A429" s="77" t="s">
        <v>228</v>
      </c>
      <c r="B429" s="78">
        <v>1091</v>
      </c>
      <c r="C429" s="79">
        <v>712</v>
      </c>
      <c r="D429" s="79">
        <v>712</v>
      </c>
      <c r="E429" s="74">
        <v>0</v>
      </c>
    </row>
    <row r="430" spans="1:5" s="76" customFormat="1" ht="12" customHeight="1">
      <c r="A430" s="73" t="s">
        <v>193</v>
      </c>
      <c r="B430" s="68">
        <v>9999</v>
      </c>
      <c r="C430" s="105">
        <f>SUM(C409,C411,C415,C419)</f>
        <v>50367</v>
      </c>
      <c r="D430" s="105">
        <f>SUM(D409,D411,D415,D419)</f>
        <v>50367</v>
      </c>
      <c r="E430" s="75">
        <f>SUM(E409,E411,E415,E419)</f>
        <v>12451</v>
      </c>
    </row>
    <row r="431" spans="1:5" s="76" customFormat="1" ht="12" customHeight="1">
      <c r="A431" s="73" t="s">
        <v>195</v>
      </c>
      <c r="B431" s="68">
        <v>5200</v>
      </c>
      <c r="C431" s="117">
        <v>40000</v>
      </c>
      <c r="D431" s="117">
        <v>40000</v>
      </c>
      <c r="E431" s="114">
        <v>0</v>
      </c>
    </row>
    <row r="432" spans="1:5" s="76" customFormat="1" ht="12" customHeight="1">
      <c r="A432" s="73" t="s">
        <v>197</v>
      </c>
      <c r="B432" s="68"/>
      <c r="C432" s="93">
        <f>SUM(C431)</f>
        <v>40000</v>
      </c>
      <c r="D432" s="93">
        <f>SUM(D431)</f>
        <v>40000</v>
      </c>
      <c r="E432" s="93">
        <f>SUM(E431)</f>
        <v>0</v>
      </c>
    </row>
    <row r="433" spans="1:5" s="76" customFormat="1" ht="12" customHeight="1" thickBot="1">
      <c r="A433" s="73" t="s">
        <v>209</v>
      </c>
      <c r="B433" s="68">
        <v>9999</v>
      </c>
      <c r="C433" s="119">
        <f>SUM(C430,C432)</f>
        <v>90367</v>
      </c>
      <c r="D433" s="119">
        <f>SUM(D430,D432)</f>
        <v>90367</v>
      </c>
      <c r="E433" s="86">
        <f>SUM(E430,E432)</f>
        <v>12451</v>
      </c>
    </row>
    <row r="434" spans="1:5" s="76" customFormat="1" ht="12" customHeight="1">
      <c r="A434" s="73"/>
      <c r="B434" s="68"/>
      <c r="C434" s="178"/>
      <c r="D434" s="178"/>
      <c r="E434" s="87"/>
    </row>
    <row r="435" spans="1:5" ht="12" customHeight="1">
      <c r="A435" s="73" t="s">
        <v>237</v>
      </c>
      <c r="B435" s="68" t="s">
        <v>238</v>
      </c>
      <c r="C435" s="79"/>
      <c r="D435" s="79"/>
      <c r="E435" s="74"/>
    </row>
    <row r="436" spans="1:5" s="76" customFormat="1" ht="12" customHeight="1">
      <c r="A436" s="73" t="s">
        <v>239</v>
      </c>
      <c r="B436" s="68">
        <v>4200</v>
      </c>
      <c r="C436" s="105">
        <f>SUM(C437:C437)</f>
        <v>40631</v>
      </c>
      <c r="D436" s="105">
        <f>SUM(D437:D437)</f>
        <v>176378</v>
      </c>
      <c r="E436" s="75">
        <f>SUM(E437:E437)</f>
        <v>52281</v>
      </c>
    </row>
    <row r="437" spans="1:5" ht="12" customHeight="1">
      <c r="A437" s="77" t="s">
        <v>240</v>
      </c>
      <c r="B437" s="78">
        <v>4219</v>
      </c>
      <c r="C437" s="79">
        <v>40631</v>
      </c>
      <c r="D437" s="79">
        <v>176378</v>
      </c>
      <c r="E437" s="74">
        <v>52281</v>
      </c>
    </row>
    <row r="438" spans="1:5" s="76" customFormat="1" ht="12" customHeight="1" thickBot="1">
      <c r="A438" s="73" t="s">
        <v>209</v>
      </c>
      <c r="B438" s="68">
        <v>9999</v>
      </c>
      <c r="C438" s="119">
        <f>SUM(C436)</f>
        <v>40631</v>
      </c>
      <c r="D438" s="119">
        <f>SUM(D436)</f>
        <v>176378</v>
      </c>
      <c r="E438" s="86">
        <f>SUM(E436)</f>
        <v>52281</v>
      </c>
    </row>
    <row r="439" spans="1:5" s="76" customFormat="1" ht="12" customHeight="1">
      <c r="A439" s="73" t="s">
        <v>241</v>
      </c>
      <c r="B439" s="68"/>
      <c r="C439" s="105">
        <f>SUM(C310,C340,C368,C386,C406,C433,C438)</f>
        <v>1336447</v>
      </c>
      <c r="D439" s="105">
        <f>SUM(D310,D340,D368,D386,D406,D433,D438)</f>
        <v>1507632</v>
      </c>
      <c r="E439" s="105">
        <f>SUM(E310,E340,E368,E386,E406,E433,E438)</f>
        <v>472380</v>
      </c>
    </row>
    <row r="440" spans="1:5" s="95" customFormat="1" ht="12" customHeight="1" thickBot="1">
      <c r="A440" s="70" t="s">
        <v>242</v>
      </c>
      <c r="B440" s="89"/>
      <c r="C440" s="90">
        <f>SUM(C439)</f>
        <v>1336447</v>
      </c>
      <c r="D440" s="90">
        <f>SUM(D439)</f>
        <v>1507632</v>
      </c>
      <c r="E440" s="90">
        <f>SUM(E439)</f>
        <v>472380</v>
      </c>
    </row>
    <row r="441" spans="1:5" s="95" customFormat="1" ht="12" customHeight="1" thickTop="1">
      <c r="A441" s="116"/>
      <c r="B441" s="65"/>
      <c r="C441" s="117"/>
      <c r="D441" s="117"/>
      <c r="E441" s="117"/>
    </row>
    <row r="442" spans="1:5" s="95" customFormat="1" ht="12" customHeight="1">
      <c r="A442" s="73" t="s">
        <v>243</v>
      </c>
      <c r="B442" s="68"/>
      <c r="C442" s="93"/>
      <c r="D442" s="93"/>
      <c r="E442" s="88"/>
    </row>
    <row r="443" spans="1:5" s="95" customFormat="1" ht="12" customHeight="1">
      <c r="A443" s="80" t="s">
        <v>244</v>
      </c>
      <c r="B443" s="68"/>
      <c r="C443" s="93"/>
      <c r="D443" s="93"/>
      <c r="E443" s="88"/>
    </row>
    <row r="444" spans="1:5" s="95" customFormat="1" ht="12" customHeight="1">
      <c r="A444" s="80" t="s">
        <v>245</v>
      </c>
      <c r="B444" s="68" t="s">
        <v>246</v>
      </c>
      <c r="C444" s="93"/>
      <c r="D444" s="93"/>
      <c r="E444" s="88"/>
    </row>
    <row r="445" spans="1:5" s="95" customFormat="1" ht="12" customHeight="1">
      <c r="A445" s="73" t="s">
        <v>145</v>
      </c>
      <c r="B445" s="68">
        <v>1000</v>
      </c>
      <c r="C445" s="105">
        <f>SUM(C446)</f>
        <v>0</v>
      </c>
      <c r="D445" s="105">
        <f>SUM(D446)</f>
        <v>0</v>
      </c>
      <c r="E445" s="105">
        <f>SUM(E446)</f>
        <v>0</v>
      </c>
    </row>
    <row r="446" spans="1:5" s="99" customFormat="1" ht="12" customHeight="1">
      <c r="A446" s="77" t="s">
        <v>160</v>
      </c>
      <c r="B446" s="78">
        <v>1098</v>
      </c>
      <c r="C446" s="79"/>
      <c r="D446" s="79"/>
      <c r="E446" s="79"/>
    </row>
    <row r="447" spans="1:5" s="95" customFormat="1" ht="12" customHeight="1" thickBot="1">
      <c r="A447" s="100" t="s">
        <v>138</v>
      </c>
      <c r="B447" s="118">
        <v>9999</v>
      </c>
      <c r="C447" s="119">
        <f>SUM(C445)</f>
        <v>0</v>
      </c>
      <c r="D447" s="119">
        <f>SUM(D445)</f>
        <v>0</v>
      </c>
      <c r="E447" s="119">
        <f>SUM(E445)</f>
        <v>0</v>
      </c>
    </row>
    <row r="448" spans="1:5" s="95" customFormat="1" ht="12" customHeight="1">
      <c r="A448" s="80" t="s">
        <v>247</v>
      </c>
      <c r="B448" s="65"/>
      <c r="C448" s="111">
        <f>SUM(C447)</f>
        <v>0</v>
      </c>
      <c r="D448" s="111">
        <f>SUM(D447)</f>
        <v>0</v>
      </c>
      <c r="E448" s="111">
        <f>SUM(E447)</f>
        <v>0</v>
      </c>
    </row>
    <row r="449" spans="1:5" s="95" customFormat="1" ht="12" customHeight="1">
      <c r="A449" s="73" t="s">
        <v>248</v>
      </c>
      <c r="B449" s="68"/>
      <c r="C449" s="93"/>
      <c r="D449" s="93"/>
      <c r="E449" s="93"/>
    </row>
    <row r="450" spans="1:5" ht="12" customHeight="1">
      <c r="A450" s="73" t="s">
        <v>249</v>
      </c>
      <c r="B450" s="68" t="s">
        <v>250</v>
      </c>
      <c r="C450" s="79"/>
      <c r="D450" s="79"/>
      <c r="E450" s="79"/>
    </row>
    <row r="451" spans="1:5" s="76" customFormat="1" ht="12" customHeight="1">
      <c r="A451" s="73" t="s">
        <v>251</v>
      </c>
      <c r="B451" s="68">
        <v>4500</v>
      </c>
      <c r="C451" s="93">
        <v>426508</v>
      </c>
      <c r="D451" s="93">
        <v>426508</v>
      </c>
      <c r="E451" s="93">
        <v>88670</v>
      </c>
    </row>
    <row r="452" spans="1:5" s="76" customFormat="1" ht="12" customHeight="1">
      <c r="A452" s="73" t="s">
        <v>193</v>
      </c>
      <c r="B452" s="68">
        <v>9999</v>
      </c>
      <c r="C452" s="105">
        <f>SUM(C451)</f>
        <v>426508</v>
      </c>
      <c r="D452" s="105">
        <f>SUM(D451)</f>
        <v>426508</v>
      </c>
      <c r="E452" s="105">
        <f>SUM(E451)</f>
        <v>88670</v>
      </c>
    </row>
    <row r="453" spans="1:5" s="76" customFormat="1" ht="12" customHeight="1">
      <c r="A453" s="73" t="s">
        <v>208</v>
      </c>
      <c r="B453" s="68">
        <v>5500</v>
      </c>
      <c r="C453" s="93"/>
      <c r="D453" s="93"/>
      <c r="E453" s="93"/>
    </row>
    <row r="454" spans="1:5" s="76" customFormat="1" ht="12" customHeight="1" thickBot="1">
      <c r="A454" s="72" t="s">
        <v>216</v>
      </c>
      <c r="B454" s="118">
        <v>9999</v>
      </c>
      <c r="C454" s="120">
        <f>SUM(C452,C453)</f>
        <v>426508</v>
      </c>
      <c r="D454" s="120">
        <f>SUM(D452,D453)</f>
        <v>426508</v>
      </c>
      <c r="E454" s="120">
        <f>SUM(E452,E453)</f>
        <v>88670</v>
      </c>
    </row>
    <row r="455" spans="1:5" s="76" customFormat="1" ht="12" customHeight="1">
      <c r="A455" s="107"/>
      <c r="B455" s="121"/>
      <c r="C455" s="122"/>
      <c r="D455" s="122"/>
      <c r="E455" s="122"/>
    </row>
    <row r="456" spans="1:5" ht="12" customHeight="1">
      <c r="A456" s="73" t="s">
        <v>252</v>
      </c>
      <c r="B456" s="68" t="s">
        <v>253</v>
      </c>
      <c r="C456" s="79"/>
      <c r="D456" s="79"/>
      <c r="E456" s="79"/>
    </row>
    <row r="457" spans="1:5" s="76" customFormat="1" ht="12" customHeight="1">
      <c r="A457" s="73" t="s">
        <v>128</v>
      </c>
      <c r="B457" s="68">
        <v>100</v>
      </c>
      <c r="C457" s="105">
        <f>SUM(C458:C458)</f>
        <v>496562</v>
      </c>
      <c r="D457" s="105">
        <f>SUM(D458:D458)</f>
        <v>496562</v>
      </c>
      <c r="E457" s="105">
        <f>SUM(E458:E458)</f>
        <v>72635</v>
      </c>
    </row>
    <row r="458" spans="1:5" ht="12" customHeight="1">
      <c r="A458" s="77" t="s">
        <v>129</v>
      </c>
      <c r="B458" s="78">
        <v>101</v>
      </c>
      <c r="C458" s="79">
        <v>496562</v>
      </c>
      <c r="D458" s="79">
        <v>496562</v>
      </c>
      <c r="E458" s="79">
        <v>72635</v>
      </c>
    </row>
    <row r="459" spans="1:5" s="76" customFormat="1" ht="12" customHeight="1">
      <c r="A459" s="73" t="s">
        <v>130</v>
      </c>
      <c r="B459" s="68">
        <v>200</v>
      </c>
      <c r="C459" s="105">
        <f>SUM(C460:C463)</f>
        <v>93187</v>
      </c>
      <c r="D459" s="105">
        <f>SUM(D460:D463)</f>
        <v>93187</v>
      </c>
      <c r="E459" s="105">
        <f>SUM(E460:E463)</f>
        <v>1610</v>
      </c>
    </row>
    <row r="460" spans="1:5" ht="12" customHeight="1">
      <c r="A460" s="77" t="s">
        <v>143</v>
      </c>
      <c r="B460" s="78">
        <v>202</v>
      </c>
      <c r="C460" s="79">
        <v>66853</v>
      </c>
      <c r="D460" s="79">
        <v>66853</v>
      </c>
      <c r="E460" s="79">
        <v>1287</v>
      </c>
    </row>
    <row r="461" spans="1:5" ht="12" customHeight="1">
      <c r="A461" s="77" t="s">
        <v>131</v>
      </c>
      <c r="B461" s="78">
        <v>205</v>
      </c>
      <c r="C461" s="79"/>
      <c r="D461" s="79"/>
      <c r="E461" s="79"/>
    </row>
    <row r="462" spans="1:5" ht="12" customHeight="1">
      <c r="A462" s="77" t="s">
        <v>180</v>
      </c>
      <c r="B462" s="78">
        <v>208</v>
      </c>
      <c r="C462" s="79">
        <v>26334</v>
      </c>
      <c r="D462" s="79">
        <v>25834</v>
      </c>
      <c r="E462" s="79">
        <v>72</v>
      </c>
    </row>
    <row r="463" spans="1:5" ht="12" customHeight="1">
      <c r="A463" s="77" t="s">
        <v>133</v>
      </c>
      <c r="B463" s="78">
        <v>209</v>
      </c>
      <c r="C463" s="79"/>
      <c r="D463" s="79">
        <v>500</v>
      </c>
      <c r="E463" s="79">
        <v>251</v>
      </c>
    </row>
    <row r="464" spans="1:5" ht="12" customHeight="1">
      <c r="A464" s="80" t="s">
        <v>134</v>
      </c>
      <c r="B464" s="81">
        <v>500</v>
      </c>
      <c r="C464" s="108">
        <f>SUM(C465:C467)</f>
        <v>140243</v>
      </c>
      <c r="D464" s="108">
        <f>SUM(D465:D467)</f>
        <v>140243</v>
      </c>
      <c r="E464" s="108">
        <f>SUM(E465:E467)</f>
        <v>17380</v>
      </c>
    </row>
    <row r="465" spans="1:5" s="76" customFormat="1" ht="12" customHeight="1">
      <c r="A465" s="83" t="s">
        <v>135</v>
      </c>
      <c r="B465" s="84">
        <v>551</v>
      </c>
      <c r="C465" s="106">
        <v>114397</v>
      </c>
      <c r="D465" s="106">
        <v>114397</v>
      </c>
      <c r="E465" s="106">
        <v>13757</v>
      </c>
    </row>
    <row r="466" spans="1:5" s="76" customFormat="1" ht="12" customHeight="1">
      <c r="A466" s="83" t="s">
        <v>136</v>
      </c>
      <c r="B466" s="84">
        <v>560</v>
      </c>
      <c r="C466" s="106">
        <v>23001</v>
      </c>
      <c r="D466" s="106">
        <v>23001</v>
      </c>
      <c r="E466" s="106">
        <v>2937</v>
      </c>
    </row>
    <row r="467" spans="1:5" s="76" customFormat="1" ht="12" customHeight="1">
      <c r="A467" s="83" t="s">
        <v>137</v>
      </c>
      <c r="B467" s="84">
        <v>580</v>
      </c>
      <c r="C467" s="106">
        <v>2845</v>
      </c>
      <c r="D467" s="106">
        <v>2845</v>
      </c>
      <c r="E467" s="106">
        <v>686</v>
      </c>
    </row>
    <row r="468" spans="1:5" s="95" customFormat="1" ht="12" customHeight="1">
      <c r="A468" s="73" t="s">
        <v>145</v>
      </c>
      <c r="B468" s="68">
        <v>1000</v>
      </c>
      <c r="C468" s="93">
        <f>SUM(C469:C479)</f>
        <v>234003</v>
      </c>
      <c r="D468" s="93">
        <f>SUM(D469:D479)</f>
        <v>234003</v>
      </c>
      <c r="E468" s="93">
        <f>SUM(E469:E479)</f>
        <v>66209</v>
      </c>
    </row>
    <row r="469" spans="1:5" s="99" customFormat="1" ht="12" customHeight="1">
      <c r="A469" s="77" t="s">
        <v>146</v>
      </c>
      <c r="B469" s="78">
        <v>1013</v>
      </c>
      <c r="C469" s="79">
        <v>22140</v>
      </c>
      <c r="D469" s="79">
        <v>22140</v>
      </c>
      <c r="E469" s="79">
        <v>0</v>
      </c>
    </row>
    <row r="470" spans="1:5" s="99" customFormat="1" ht="12" customHeight="1">
      <c r="A470" s="77" t="s">
        <v>181</v>
      </c>
      <c r="B470" s="78">
        <v>1014</v>
      </c>
      <c r="C470" s="79">
        <v>4500</v>
      </c>
      <c r="D470" s="79">
        <v>4500</v>
      </c>
      <c r="E470" s="79">
        <v>190</v>
      </c>
    </row>
    <row r="471" spans="1:5" s="99" customFormat="1" ht="12" customHeight="1">
      <c r="A471" s="77" t="s">
        <v>158</v>
      </c>
      <c r="B471" s="78">
        <v>1015</v>
      </c>
      <c r="C471" s="79">
        <v>29370</v>
      </c>
      <c r="D471" s="79">
        <v>29370</v>
      </c>
      <c r="E471" s="79">
        <v>4054</v>
      </c>
    </row>
    <row r="472" spans="1:5" s="99" customFormat="1" ht="12" customHeight="1">
      <c r="A472" s="77" t="s">
        <v>147</v>
      </c>
      <c r="B472" s="78">
        <v>1016</v>
      </c>
      <c r="C472" s="79">
        <v>41000</v>
      </c>
      <c r="D472" s="79">
        <v>41000</v>
      </c>
      <c r="E472" s="79">
        <v>27643</v>
      </c>
    </row>
    <row r="473" spans="1:5" s="99" customFormat="1" ht="12" customHeight="1">
      <c r="A473" s="77" t="s">
        <v>148</v>
      </c>
      <c r="B473" s="78">
        <v>1020</v>
      </c>
      <c r="C473" s="79">
        <v>80055</v>
      </c>
      <c r="D473" s="79">
        <v>80055</v>
      </c>
      <c r="E473" s="79">
        <v>33094</v>
      </c>
    </row>
    <row r="474" spans="1:5" s="99" customFormat="1" ht="12" customHeight="1">
      <c r="A474" s="77" t="s">
        <v>170</v>
      </c>
      <c r="B474" s="78">
        <v>1030</v>
      </c>
      <c r="C474" s="79">
        <v>34080</v>
      </c>
      <c r="D474" s="79">
        <v>34080</v>
      </c>
      <c r="E474" s="79">
        <v>0</v>
      </c>
    </row>
    <row r="475" spans="1:5" s="99" customFormat="1" ht="12" customHeight="1">
      <c r="A475" s="77" t="s">
        <v>184</v>
      </c>
      <c r="B475" s="78">
        <v>1040</v>
      </c>
      <c r="C475" s="79">
        <v>500</v>
      </c>
      <c r="D475" s="79">
        <v>500</v>
      </c>
      <c r="E475" s="79">
        <v>0</v>
      </c>
    </row>
    <row r="476" spans="1:5" s="99" customFormat="1" ht="11.25" customHeight="1">
      <c r="A476" s="77" t="s">
        <v>159</v>
      </c>
      <c r="B476" s="78">
        <v>1051</v>
      </c>
      <c r="C476" s="79">
        <v>6100</v>
      </c>
      <c r="D476" s="79">
        <v>6100</v>
      </c>
      <c r="E476" s="79">
        <v>1205</v>
      </c>
    </row>
    <row r="477" spans="1:5" s="99" customFormat="1" ht="12" customHeight="1">
      <c r="A477" s="77" t="s">
        <v>254</v>
      </c>
      <c r="B477" s="78">
        <v>1052</v>
      </c>
      <c r="C477" s="79"/>
      <c r="D477" s="79"/>
      <c r="E477" s="79"/>
    </row>
    <row r="478" spans="1:5" s="99" customFormat="1" ht="12" customHeight="1">
      <c r="A478" s="77" t="s">
        <v>185</v>
      </c>
      <c r="B478" s="78">
        <v>1091</v>
      </c>
      <c r="C478" s="79">
        <v>14897</v>
      </c>
      <c r="D478" s="79">
        <v>14897</v>
      </c>
      <c r="E478" s="79">
        <v>0</v>
      </c>
    </row>
    <row r="479" spans="1:5" s="99" customFormat="1" ht="12" customHeight="1">
      <c r="A479" s="77" t="s">
        <v>160</v>
      </c>
      <c r="B479" s="78">
        <v>1098</v>
      </c>
      <c r="C479" s="79">
        <v>1361</v>
      </c>
      <c r="D479" s="79">
        <v>1361</v>
      </c>
      <c r="E479" s="79">
        <v>23</v>
      </c>
    </row>
    <row r="480" spans="1:5" s="76" customFormat="1" ht="12" customHeight="1">
      <c r="A480" s="73" t="s">
        <v>193</v>
      </c>
      <c r="B480" s="68">
        <v>9999</v>
      </c>
      <c r="C480" s="105">
        <f>SUM(C457,C459,C464,C468)</f>
        <v>963995</v>
      </c>
      <c r="D480" s="105">
        <f>SUM(D457,D459,D464,D468)</f>
        <v>963995</v>
      </c>
      <c r="E480" s="105">
        <f>SUM(E457,E459,E464,E468)</f>
        <v>157834</v>
      </c>
    </row>
    <row r="481" spans="1:5" s="76" customFormat="1" ht="12" customHeight="1">
      <c r="A481" s="73" t="s">
        <v>194</v>
      </c>
      <c r="B481" s="68">
        <v>5100</v>
      </c>
      <c r="C481" s="93">
        <v>120000</v>
      </c>
      <c r="D481" s="93">
        <v>120000</v>
      </c>
      <c r="E481" s="93">
        <v>66682</v>
      </c>
    </row>
    <row r="482" spans="1:5" s="76" customFormat="1" ht="12" customHeight="1">
      <c r="A482" s="73" t="s">
        <v>195</v>
      </c>
      <c r="B482" s="68">
        <v>5200</v>
      </c>
      <c r="C482" s="93"/>
      <c r="D482" s="93"/>
      <c r="E482" s="93"/>
    </row>
    <row r="483" spans="1:5" s="76" customFormat="1" ht="12" customHeight="1">
      <c r="A483" s="73" t="s">
        <v>197</v>
      </c>
      <c r="B483" s="68"/>
      <c r="C483" s="93">
        <f>SUM(C481:C482)</f>
        <v>120000</v>
      </c>
      <c r="D483" s="93">
        <f>SUM(D481:D482)</f>
        <v>120000</v>
      </c>
      <c r="E483" s="93">
        <f>SUM(E481:E482)</f>
        <v>66682</v>
      </c>
    </row>
    <row r="484" spans="1:5" s="76" customFormat="1" ht="12" customHeight="1" thickBot="1">
      <c r="A484" s="73" t="s">
        <v>173</v>
      </c>
      <c r="B484" s="68">
        <v>9999</v>
      </c>
      <c r="C484" s="119">
        <f>SUM(C480,C483)</f>
        <v>1083995</v>
      </c>
      <c r="D484" s="119">
        <f>SUM(D480,D483)</f>
        <v>1083995</v>
      </c>
      <c r="E484" s="119">
        <f>SUM(E480,E483)</f>
        <v>224516</v>
      </c>
    </row>
    <row r="485" spans="1:5" s="76" customFormat="1" ht="12" customHeight="1">
      <c r="A485" s="73"/>
      <c r="B485" s="97"/>
      <c r="C485" s="123"/>
      <c r="D485" s="123"/>
      <c r="E485" s="123"/>
    </row>
    <row r="486" spans="1:5" ht="12" customHeight="1">
      <c r="A486" s="73" t="s">
        <v>255</v>
      </c>
      <c r="B486" s="68" t="s">
        <v>256</v>
      </c>
      <c r="C486" s="79"/>
      <c r="D486" s="79"/>
      <c r="E486" s="79"/>
    </row>
    <row r="487" spans="1:5" s="76" customFormat="1" ht="12" customHeight="1">
      <c r="A487" s="73" t="s">
        <v>128</v>
      </c>
      <c r="B487" s="68">
        <v>100</v>
      </c>
      <c r="C487" s="105">
        <f>SUM(C488:C488)</f>
        <v>185297</v>
      </c>
      <c r="D487" s="105">
        <f>SUM(D488:D488)</f>
        <v>185297</v>
      </c>
      <c r="E487" s="105">
        <f>SUM(E488:E488)</f>
        <v>26382</v>
      </c>
    </row>
    <row r="488" spans="1:5" ht="12" customHeight="1">
      <c r="A488" s="77" t="s">
        <v>129</v>
      </c>
      <c r="B488" s="78">
        <v>101</v>
      </c>
      <c r="C488" s="79">
        <v>185297</v>
      </c>
      <c r="D488" s="79">
        <v>185297</v>
      </c>
      <c r="E488" s="79">
        <v>26382</v>
      </c>
    </row>
    <row r="489" spans="1:5" s="76" customFormat="1" ht="12" customHeight="1">
      <c r="A489" s="73" t="s">
        <v>130</v>
      </c>
      <c r="B489" s="68">
        <v>200</v>
      </c>
      <c r="C489" s="105">
        <f>SUM(C490:C494)</f>
        <v>36366</v>
      </c>
      <c r="D489" s="105">
        <f>SUM(D490:D494)</f>
        <v>36366</v>
      </c>
      <c r="E489" s="75">
        <f>SUM(E490:E494)</f>
        <v>2497</v>
      </c>
    </row>
    <row r="490" spans="1:5" s="76" customFormat="1" ht="12" customHeight="1">
      <c r="A490" s="77" t="s">
        <v>143</v>
      </c>
      <c r="B490" s="78">
        <v>201</v>
      </c>
      <c r="C490" s="124">
        <v>2160</v>
      </c>
      <c r="D490" s="124">
        <v>2160</v>
      </c>
      <c r="E490" s="124">
        <v>360</v>
      </c>
    </row>
    <row r="491" spans="1:5" ht="12" customHeight="1">
      <c r="A491" s="77" t="s">
        <v>143</v>
      </c>
      <c r="B491" s="78">
        <v>202</v>
      </c>
      <c r="C491" s="79">
        <v>29206</v>
      </c>
      <c r="D491" s="79">
        <v>29006</v>
      </c>
      <c r="E491" s="79">
        <v>2016</v>
      </c>
    </row>
    <row r="492" spans="1:5" ht="12" customHeight="1">
      <c r="A492" s="77" t="s">
        <v>131</v>
      </c>
      <c r="B492" s="78">
        <v>205</v>
      </c>
      <c r="C492" s="79"/>
      <c r="D492" s="79"/>
      <c r="E492" s="79"/>
    </row>
    <row r="493" spans="1:5" ht="12" customHeight="1">
      <c r="A493" s="77" t="s">
        <v>180</v>
      </c>
      <c r="B493" s="78">
        <v>208</v>
      </c>
      <c r="C493" s="79">
        <v>5000</v>
      </c>
      <c r="D493" s="79">
        <v>5000</v>
      </c>
      <c r="E493" s="79"/>
    </row>
    <row r="494" spans="1:5" ht="12" customHeight="1">
      <c r="A494" s="77" t="s">
        <v>133</v>
      </c>
      <c r="B494" s="78">
        <v>209</v>
      </c>
      <c r="C494" s="79"/>
      <c r="D494" s="79">
        <v>200</v>
      </c>
      <c r="E494" s="79">
        <v>121</v>
      </c>
    </row>
    <row r="495" spans="1:5" ht="12" customHeight="1">
      <c r="A495" s="80" t="s">
        <v>134</v>
      </c>
      <c r="B495" s="81">
        <v>500</v>
      </c>
      <c r="C495" s="108">
        <f>SUM(C496:C498)</f>
        <v>52712</v>
      </c>
      <c r="D495" s="108">
        <f>SUM(D496:D498)</f>
        <v>52712</v>
      </c>
      <c r="E495" s="108">
        <f>SUM(E496:E498)</f>
        <v>6628</v>
      </c>
    </row>
    <row r="496" spans="1:5" s="76" customFormat="1" ht="12" customHeight="1">
      <c r="A496" s="83" t="s">
        <v>135</v>
      </c>
      <c r="B496" s="84">
        <v>551</v>
      </c>
      <c r="C496" s="106">
        <v>42367</v>
      </c>
      <c r="D496" s="106">
        <v>42367</v>
      </c>
      <c r="E496" s="106">
        <v>5085</v>
      </c>
    </row>
    <row r="497" spans="1:5" s="76" customFormat="1" ht="12" customHeight="1">
      <c r="A497" s="83" t="s">
        <v>136</v>
      </c>
      <c r="B497" s="84">
        <v>560</v>
      </c>
      <c r="C497" s="106">
        <v>8645</v>
      </c>
      <c r="D497" s="106">
        <v>8645</v>
      </c>
      <c r="E497" s="106">
        <v>1163</v>
      </c>
    </row>
    <row r="498" spans="1:5" s="76" customFormat="1" ht="12" customHeight="1">
      <c r="A498" s="83" t="s">
        <v>137</v>
      </c>
      <c r="B498" s="84">
        <v>580</v>
      </c>
      <c r="C498" s="106">
        <v>1700</v>
      </c>
      <c r="D498" s="106">
        <v>1700</v>
      </c>
      <c r="E498" s="106">
        <v>380</v>
      </c>
    </row>
    <row r="499" spans="1:5" s="95" customFormat="1" ht="12" customHeight="1">
      <c r="A499" s="73" t="s">
        <v>145</v>
      </c>
      <c r="B499" s="68">
        <v>1000</v>
      </c>
      <c r="C499" s="93">
        <f>SUM(C500:C509)</f>
        <v>118275</v>
      </c>
      <c r="D499" s="93">
        <f>SUM(D500:D509)</f>
        <v>118275</v>
      </c>
      <c r="E499" s="93">
        <f>SUM(E500:E509)</f>
        <v>45872</v>
      </c>
    </row>
    <row r="500" spans="1:5" s="99" customFormat="1" ht="12" customHeight="1">
      <c r="A500" s="77" t="s">
        <v>146</v>
      </c>
      <c r="B500" s="78">
        <v>1013</v>
      </c>
      <c r="C500" s="79">
        <v>8640</v>
      </c>
      <c r="D500" s="79">
        <v>8640</v>
      </c>
      <c r="E500" s="79">
        <v>0</v>
      </c>
    </row>
    <row r="501" spans="1:5" s="99" customFormat="1" ht="12" customHeight="1">
      <c r="A501" s="77" t="s">
        <v>181</v>
      </c>
      <c r="B501" s="78">
        <v>1014</v>
      </c>
      <c r="C501" s="79">
        <v>5741</v>
      </c>
      <c r="D501" s="79">
        <v>5741</v>
      </c>
      <c r="E501" s="79">
        <v>1523</v>
      </c>
    </row>
    <row r="502" spans="1:5" s="99" customFormat="1" ht="12" customHeight="1">
      <c r="A502" s="77" t="s">
        <v>158</v>
      </c>
      <c r="B502" s="78">
        <v>1015</v>
      </c>
      <c r="C502" s="79">
        <v>9000</v>
      </c>
      <c r="D502" s="79">
        <v>9000</v>
      </c>
      <c r="E502" s="79">
        <v>5340</v>
      </c>
    </row>
    <row r="503" spans="1:5" s="99" customFormat="1" ht="12" customHeight="1">
      <c r="A503" s="77" t="s">
        <v>147</v>
      </c>
      <c r="B503" s="78">
        <v>1016</v>
      </c>
      <c r="C503" s="79">
        <v>34000</v>
      </c>
      <c r="D503" s="79">
        <v>34000</v>
      </c>
      <c r="E503" s="79">
        <v>21729</v>
      </c>
    </row>
    <row r="504" spans="1:5" s="99" customFormat="1" ht="12" customHeight="1">
      <c r="A504" s="77" t="s">
        <v>148</v>
      </c>
      <c r="B504" s="78">
        <v>1020</v>
      </c>
      <c r="C504" s="79">
        <v>50000</v>
      </c>
      <c r="D504" s="79">
        <v>50000</v>
      </c>
      <c r="E504" s="79">
        <v>15920</v>
      </c>
    </row>
    <row r="505" spans="1:5" s="99" customFormat="1" ht="11.25" customHeight="1">
      <c r="A505" s="77" t="s">
        <v>170</v>
      </c>
      <c r="B505" s="78">
        <v>1030</v>
      </c>
      <c r="C505" s="79">
        <v>1000</v>
      </c>
      <c r="D505" s="79">
        <v>1000</v>
      </c>
      <c r="E505" s="79">
        <v>761</v>
      </c>
    </row>
    <row r="506" spans="1:5" s="99" customFormat="1" ht="11.25" customHeight="1">
      <c r="A506" s="77" t="s">
        <v>159</v>
      </c>
      <c r="B506" s="78">
        <v>1051</v>
      </c>
      <c r="C506" s="79">
        <v>3335</v>
      </c>
      <c r="D506" s="79">
        <v>3335</v>
      </c>
      <c r="E506" s="79">
        <v>599</v>
      </c>
    </row>
    <row r="507" spans="1:5" s="99" customFormat="1" ht="12" customHeight="1">
      <c r="A507" s="77" t="s">
        <v>254</v>
      </c>
      <c r="B507" s="78">
        <v>1052</v>
      </c>
      <c r="C507" s="79">
        <v>1000</v>
      </c>
      <c r="D507" s="79">
        <v>1000</v>
      </c>
      <c r="E507" s="79">
        <v>0</v>
      </c>
    </row>
    <row r="508" spans="1:5" s="99" customFormat="1" ht="12" customHeight="1">
      <c r="A508" s="77" t="s">
        <v>185</v>
      </c>
      <c r="B508" s="78">
        <v>1091</v>
      </c>
      <c r="C508" s="79">
        <v>5559</v>
      </c>
      <c r="D508" s="79">
        <v>5559</v>
      </c>
      <c r="E508" s="79">
        <v>0</v>
      </c>
    </row>
    <row r="509" spans="1:5" s="99" customFormat="1" ht="12" customHeight="1">
      <c r="A509" s="77" t="s">
        <v>160</v>
      </c>
      <c r="B509" s="78">
        <v>1098</v>
      </c>
      <c r="C509" s="79"/>
      <c r="D509" s="79"/>
      <c r="E509" s="79"/>
    </row>
    <row r="510" spans="1:5" s="76" customFormat="1" ht="12" customHeight="1">
      <c r="A510" s="73" t="s">
        <v>193</v>
      </c>
      <c r="B510" s="68">
        <v>9999</v>
      </c>
      <c r="C510" s="105">
        <f>SUM(C487,C489,C495,C499)</f>
        <v>392650</v>
      </c>
      <c r="D510" s="105">
        <f>SUM(D487,D489,D495,D499)</f>
        <v>392650</v>
      </c>
      <c r="E510" s="105">
        <f>SUM(E487,E489,E495,E499)</f>
        <v>81379</v>
      </c>
    </row>
    <row r="511" spans="1:5" s="76" customFormat="1" ht="12" customHeight="1">
      <c r="A511" s="73" t="s">
        <v>195</v>
      </c>
      <c r="B511" s="68">
        <v>5200</v>
      </c>
      <c r="C511" s="93"/>
      <c r="D511" s="93"/>
      <c r="E511" s="93"/>
    </row>
    <row r="512" spans="1:5" s="76" customFormat="1" ht="12" customHeight="1">
      <c r="A512" s="73" t="s">
        <v>197</v>
      </c>
      <c r="B512" s="68"/>
      <c r="C512" s="93">
        <f>SUM(C511)</f>
        <v>0</v>
      </c>
      <c r="D512" s="93">
        <f>SUM(D511)</f>
        <v>0</v>
      </c>
      <c r="E512" s="93">
        <f>SUM(E511)</f>
        <v>0</v>
      </c>
    </row>
    <row r="513" spans="1:5" s="76" customFormat="1" ht="12" customHeight="1" thickBot="1">
      <c r="A513" s="73" t="s">
        <v>173</v>
      </c>
      <c r="B513" s="68">
        <v>9999</v>
      </c>
      <c r="C513" s="119">
        <f>SUM(C510,C512)</f>
        <v>392650</v>
      </c>
      <c r="D513" s="119">
        <f>SUM(D510,D512)</f>
        <v>392650</v>
      </c>
      <c r="E513" s="119">
        <f>SUM(E510,E512)</f>
        <v>81379</v>
      </c>
    </row>
    <row r="514" spans="1:5" s="95" customFormat="1" ht="12" customHeight="1">
      <c r="A514" s="73" t="s">
        <v>257</v>
      </c>
      <c r="B514" s="68"/>
      <c r="C514" s="117">
        <f>SUM(C454,C484,C513)</f>
        <v>1903153</v>
      </c>
      <c r="D514" s="117">
        <f>SUM(D454,D484,D513)</f>
        <v>1903153</v>
      </c>
      <c r="E514" s="117">
        <f>SUM(E454,E484,E513)</f>
        <v>394565</v>
      </c>
    </row>
    <row r="515" spans="1:5" s="95" customFormat="1" ht="12" customHeight="1">
      <c r="A515" s="72"/>
      <c r="B515" s="60"/>
      <c r="C515" s="125"/>
      <c r="D515" s="125"/>
      <c r="E515" s="125"/>
    </row>
    <row r="516" spans="1:5" s="95" customFormat="1" ht="12" customHeight="1" thickBot="1">
      <c r="A516" s="70" t="s">
        <v>258</v>
      </c>
      <c r="B516" s="89"/>
      <c r="C516" s="90">
        <f>SUM(C448,C514)</f>
        <v>1903153</v>
      </c>
      <c r="D516" s="90">
        <f>SUM(D448,D514)</f>
        <v>1903153</v>
      </c>
      <c r="E516" s="90">
        <f>SUM(E448,E514)</f>
        <v>394565</v>
      </c>
    </row>
    <row r="517" spans="1:5" s="95" customFormat="1" ht="12" customHeight="1" thickTop="1">
      <c r="A517" s="72"/>
      <c r="B517" s="60"/>
      <c r="C517" s="126"/>
      <c r="D517" s="126"/>
      <c r="E517" s="126"/>
    </row>
    <row r="518" spans="1:5" s="98" customFormat="1" ht="12" customHeight="1">
      <c r="A518" s="80" t="s">
        <v>259</v>
      </c>
      <c r="B518" s="81"/>
      <c r="C518" s="79"/>
      <c r="D518" s="79"/>
      <c r="E518" s="79"/>
    </row>
    <row r="519" spans="1:5" s="98" customFormat="1" ht="12" customHeight="1">
      <c r="A519" s="80" t="s">
        <v>260</v>
      </c>
      <c r="B519" s="81"/>
      <c r="C519" s="79"/>
      <c r="D519" s="79"/>
      <c r="E519" s="79"/>
    </row>
    <row r="520" spans="1:5" s="98" customFormat="1" ht="12" customHeight="1">
      <c r="A520" s="80" t="s">
        <v>261</v>
      </c>
      <c r="B520" s="81" t="s">
        <v>262</v>
      </c>
      <c r="C520" s="79"/>
      <c r="D520" s="79"/>
      <c r="E520" s="79"/>
    </row>
    <row r="521" spans="1:5" s="95" customFormat="1" ht="12" customHeight="1">
      <c r="A521" s="73" t="s">
        <v>263</v>
      </c>
      <c r="B521" s="68">
        <v>4300</v>
      </c>
      <c r="C521" s="93">
        <f>SUM(C522:C522)</f>
        <v>0</v>
      </c>
      <c r="D521" s="93">
        <f>SUM(D522:D522)</f>
        <v>58459</v>
      </c>
      <c r="E521" s="93">
        <f>SUM(E522:E522)</f>
        <v>38972</v>
      </c>
    </row>
    <row r="522" spans="1:5" s="98" customFormat="1" ht="12" customHeight="1">
      <c r="A522" s="77" t="s">
        <v>264</v>
      </c>
      <c r="B522" s="78">
        <v>4301</v>
      </c>
      <c r="C522" s="79"/>
      <c r="D522" s="79">
        <v>58459</v>
      </c>
      <c r="E522" s="79">
        <v>38972</v>
      </c>
    </row>
    <row r="523" spans="1:5" s="128" customFormat="1" ht="12" customHeight="1" thickBot="1">
      <c r="A523" s="80" t="s">
        <v>173</v>
      </c>
      <c r="B523" s="81">
        <v>9999</v>
      </c>
      <c r="C523" s="127">
        <f>SUM(C521)</f>
        <v>0</v>
      </c>
      <c r="D523" s="127">
        <f>SUM(D521)</f>
        <v>58459</v>
      </c>
      <c r="E523" s="127">
        <f>SUM(E521)</f>
        <v>38972</v>
      </c>
    </row>
    <row r="524" spans="1:5" s="128" customFormat="1" ht="12" customHeight="1">
      <c r="A524" s="80" t="s">
        <v>265</v>
      </c>
      <c r="B524" s="81"/>
      <c r="C524" s="129">
        <f>SUM(C523)</f>
        <v>0</v>
      </c>
      <c r="D524" s="129">
        <f>SUM(D523)</f>
        <v>58459</v>
      </c>
      <c r="E524" s="129">
        <f>SUM(E523)</f>
        <v>38972</v>
      </c>
    </row>
    <row r="525" spans="1:5" s="128" customFormat="1" ht="12" customHeight="1">
      <c r="A525" s="80"/>
      <c r="B525" s="81"/>
      <c r="C525" s="129"/>
      <c r="D525" s="129"/>
      <c r="E525" s="129"/>
    </row>
    <row r="526" spans="1:5" s="98" customFormat="1" ht="12" customHeight="1">
      <c r="A526" s="80" t="s">
        <v>266</v>
      </c>
      <c r="B526" s="81"/>
      <c r="C526" s="79"/>
      <c r="D526" s="79"/>
      <c r="E526" s="79"/>
    </row>
    <row r="527" spans="1:5" s="98" customFormat="1" ht="12" customHeight="1">
      <c r="A527" s="80" t="s">
        <v>267</v>
      </c>
      <c r="B527" s="81" t="s">
        <v>268</v>
      </c>
      <c r="C527" s="79"/>
      <c r="D527" s="79"/>
      <c r="E527" s="79"/>
    </row>
    <row r="528" spans="1:5" s="95" customFormat="1" ht="12" customHeight="1">
      <c r="A528" s="73" t="s">
        <v>145</v>
      </c>
      <c r="B528" s="68">
        <v>1000</v>
      </c>
      <c r="C528" s="93">
        <f>SUM(C529:C529)</f>
        <v>0</v>
      </c>
      <c r="D528" s="93">
        <f>SUM(D529:D529)</f>
        <v>6610</v>
      </c>
      <c r="E528" s="93">
        <f>SUM(E529:E529)</f>
        <v>6610</v>
      </c>
    </row>
    <row r="529" spans="1:5" s="99" customFormat="1" ht="12" customHeight="1">
      <c r="A529" s="77" t="s">
        <v>160</v>
      </c>
      <c r="B529" s="78">
        <v>1098</v>
      </c>
      <c r="C529" s="79"/>
      <c r="D529" s="79">
        <v>6610</v>
      </c>
      <c r="E529" s="79">
        <v>6610</v>
      </c>
    </row>
    <row r="530" spans="1:5" s="128" customFormat="1" ht="12" customHeight="1" thickBot="1">
      <c r="A530" s="80" t="s">
        <v>173</v>
      </c>
      <c r="B530" s="81">
        <v>9999</v>
      </c>
      <c r="C530" s="127">
        <f>SUM(C528)</f>
        <v>0</v>
      </c>
      <c r="D530" s="127">
        <f>SUM(D528)</f>
        <v>6610</v>
      </c>
      <c r="E530" s="127">
        <f>SUM(E528)</f>
        <v>6610</v>
      </c>
    </row>
    <row r="531" spans="1:5" s="128" customFormat="1" ht="12" customHeight="1">
      <c r="A531" s="80" t="s">
        <v>269</v>
      </c>
      <c r="B531" s="81"/>
      <c r="C531" s="108">
        <f>SUM(C530)</f>
        <v>0</v>
      </c>
      <c r="D531" s="108">
        <f>SUM(D530)</f>
        <v>6610</v>
      </c>
      <c r="E531" s="108">
        <f>SUM(E530)</f>
        <v>6610</v>
      </c>
    </row>
    <row r="532" spans="1:5" s="128" customFormat="1" ht="12" customHeight="1" thickBot="1">
      <c r="A532" s="130" t="s">
        <v>270</v>
      </c>
      <c r="B532" s="131"/>
      <c r="C532" s="133">
        <f>SUM(C524,C531)</f>
        <v>0</v>
      </c>
      <c r="D532" s="133">
        <f>SUM(D524,D531)</f>
        <v>65069</v>
      </c>
      <c r="E532" s="133">
        <f>SUM(E524,E531)</f>
        <v>45582</v>
      </c>
    </row>
    <row r="533" spans="1:5" s="99" customFormat="1" ht="12" customHeight="1" thickTop="1">
      <c r="A533" s="73" t="s">
        <v>271</v>
      </c>
      <c r="B533" s="68"/>
      <c r="C533" s="79"/>
      <c r="D533" s="79"/>
      <c r="E533" s="79"/>
    </row>
    <row r="534" spans="1:5" s="99" customFormat="1" ht="12" customHeight="1">
      <c r="A534" s="73" t="s">
        <v>272</v>
      </c>
      <c r="B534" s="68" t="s">
        <v>273</v>
      </c>
      <c r="C534" s="79"/>
      <c r="D534" s="79"/>
      <c r="E534" s="79"/>
    </row>
    <row r="535" spans="1:5" s="95" customFormat="1" ht="12" customHeight="1">
      <c r="A535" s="73" t="s">
        <v>274</v>
      </c>
      <c r="B535" s="68">
        <v>9700</v>
      </c>
      <c r="C535" s="93">
        <v>622454</v>
      </c>
      <c r="D535" s="93">
        <v>622454</v>
      </c>
      <c r="E535" s="93"/>
    </row>
    <row r="536" spans="1:5" s="95" customFormat="1" ht="12" customHeight="1" thickBot="1">
      <c r="A536" s="73" t="s">
        <v>138</v>
      </c>
      <c r="B536" s="68">
        <v>9999</v>
      </c>
      <c r="C536" s="120">
        <f>SUM(C535)</f>
        <v>622454</v>
      </c>
      <c r="D536" s="120">
        <f>SUM(D535)</f>
        <v>622454</v>
      </c>
      <c r="E536" s="120">
        <f>SUM(E535)</f>
        <v>0</v>
      </c>
    </row>
    <row r="537" spans="1:5" s="95" customFormat="1" ht="12" customHeight="1">
      <c r="A537" s="73"/>
      <c r="B537" s="68"/>
      <c r="C537" s="117"/>
      <c r="D537" s="117"/>
      <c r="E537" s="117"/>
    </row>
    <row r="538" spans="1:5" s="95" customFormat="1" ht="12" customHeight="1" thickBot="1">
      <c r="A538" s="70" t="s">
        <v>275</v>
      </c>
      <c r="B538" s="89"/>
      <c r="C538" s="90">
        <f>SUM(C536)</f>
        <v>622454</v>
      </c>
      <c r="D538" s="90">
        <f>SUM(D536)</f>
        <v>622454</v>
      </c>
      <c r="E538" s="90">
        <f>SUM(E536)</f>
        <v>0</v>
      </c>
    </row>
    <row r="539" spans="1:5" s="95" customFormat="1" ht="12" customHeight="1" thickTop="1">
      <c r="A539" s="116"/>
      <c r="B539" s="65"/>
      <c r="C539" s="117"/>
      <c r="D539" s="117"/>
      <c r="E539" s="117"/>
    </row>
    <row r="540" spans="1:5" ht="12" customHeight="1" thickBot="1">
      <c r="A540" s="70" t="s">
        <v>276</v>
      </c>
      <c r="B540" s="89"/>
      <c r="C540" s="90">
        <f>SUM(C54,C120,C233,C299,C440,C516,C532,C538)</f>
        <v>20819880</v>
      </c>
      <c r="D540" s="90">
        <f>SUM(D54,D120,D233,D299,D440,D516,D532,D538)</f>
        <v>21207777</v>
      </c>
      <c r="E540" s="90">
        <f>SUM(E54,E120,E233,E299,E440,E516,E532,E538)</f>
        <v>4820204</v>
      </c>
    </row>
    <row r="541" spans="1:5" s="137" customFormat="1" ht="12" customHeight="1" thickTop="1">
      <c r="A541" s="134"/>
      <c r="B541" s="135"/>
      <c r="C541" s="136"/>
      <c r="D541" s="136"/>
      <c r="E541" s="136"/>
    </row>
    <row r="542" spans="1:5" s="139" customFormat="1" ht="12" customHeight="1">
      <c r="A542" s="138" t="s">
        <v>277</v>
      </c>
      <c r="B542" s="97"/>
      <c r="C542" s="79"/>
      <c r="D542" s="79"/>
      <c r="E542" s="79"/>
    </row>
    <row r="543" spans="1:5" s="98" customFormat="1" ht="12" customHeight="1">
      <c r="A543" s="140" t="s">
        <v>278</v>
      </c>
      <c r="B543" s="109"/>
      <c r="C543" s="136"/>
      <c r="D543" s="136"/>
      <c r="E543" s="71"/>
    </row>
    <row r="544" spans="1:5" s="98" customFormat="1" ht="12" customHeight="1">
      <c r="A544" s="80" t="s">
        <v>279</v>
      </c>
      <c r="B544" s="81"/>
      <c r="C544" s="79"/>
      <c r="D544" s="79"/>
      <c r="E544" s="74"/>
    </row>
    <row r="545" spans="1:5" s="98" customFormat="1" ht="12" customHeight="1">
      <c r="A545" s="73" t="s">
        <v>126</v>
      </c>
      <c r="B545" s="68" t="s">
        <v>127</v>
      </c>
      <c r="C545" s="79"/>
      <c r="D545" s="79"/>
      <c r="E545" s="74"/>
    </row>
    <row r="546" spans="1:5" s="95" customFormat="1" ht="12" customHeight="1">
      <c r="A546" s="73" t="s">
        <v>145</v>
      </c>
      <c r="B546" s="68">
        <v>1000</v>
      </c>
      <c r="C546" s="93">
        <f>SUM(C547:C554)</f>
        <v>0</v>
      </c>
      <c r="D546" s="93">
        <f>SUM(D547:D554)</f>
        <v>0</v>
      </c>
      <c r="E546" s="88">
        <f>SUM(E547:E554)</f>
        <v>0</v>
      </c>
    </row>
    <row r="547" spans="1:5" s="99" customFormat="1" ht="12" customHeight="1">
      <c r="A547" s="77" t="s">
        <v>146</v>
      </c>
      <c r="B547" s="78">
        <v>1013</v>
      </c>
      <c r="C547" s="79"/>
      <c r="D547" s="79"/>
      <c r="E547" s="74"/>
    </row>
    <row r="548" spans="1:5" s="99" customFormat="1" ht="12" customHeight="1">
      <c r="A548" s="77" t="s">
        <v>158</v>
      </c>
      <c r="B548" s="78">
        <v>1015</v>
      </c>
      <c r="C548" s="79"/>
      <c r="D548" s="79"/>
      <c r="E548" s="74"/>
    </row>
    <row r="549" spans="1:5" s="99" customFormat="1" ht="12" customHeight="1">
      <c r="A549" s="77" t="s">
        <v>147</v>
      </c>
      <c r="B549" s="78">
        <v>1016</v>
      </c>
      <c r="C549" s="79"/>
      <c r="D549" s="79"/>
      <c r="E549" s="74"/>
    </row>
    <row r="550" spans="1:5" s="99" customFormat="1" ht="12" customHeight="1">
      <c r="A550" s="77" t="s">
        <v>148</v>
      </c>
      <c r="B550" s="78">
        <v>1020</v>
      </c>
      <c r="C550" s="79"/>
      <c r="D550" s="79"/>
      <c r="E550" s="79"/>
    </row>
    <row r="551" spans="1:5" s="99" customFormat="1" ht="12" customHeight="1">
      <c r="A551" s="77" t="s">
        <v>170</v>
      </c>
      <c r="B551" s="78">
        <v>1030</v>
      </c>
      <c r="C551" s="79"/>
      <c r="D551" s="79"/>
      <c r="E551" s="79"/>
    </row>
    <row r="552" spans="1:5" s="99" customFormat="1" ht="12" customHeight="1">
      <c r="A552" s="77" t="s">
        <v>280</v>
      </c>
      <c r="B552" s="78">
        <v>1040</v>
      </c>
      <c r="C552" s="79"/>
      <c r="D552" s="79"/>
      <c r="E552" s="79"/>
    </row>
    <row r="553" spans="1:5" s="99" customFormat="1" ht="12" customHeight="1">
      <c r="A553" s="77" t="s">
        <v>159</v>
      </c>
      <c r="B553" s="78">
        <v>1051</v>
      </c>
      <c r="C553" s="79"/>
      <c r="D553" s="79"/>
      <c r="E553" s="79"/>
    </row>
    <row r="554" spans="1:5" s="99" customFormat="1" ht="12" customHeight="1">
      <c r="A554" s="77" t="s">
        <v>228</v>
      </c>
      <c r="B554" s="78">
        <v>1091</v>
      </c>
      <c r="C554" s="79"/>
      <c r="D554" s="79"/>
      <c r="E554" s="74"/>
    </row>
    <row r="555" spans="1:5" s="59" customFormat="1" ht="12" customHeight="1" thickBot="1">
      <c r="A555" s="80" t="s">
        <v>173</v>
      </c>
      <c r="B555" s="81">
        <v>9999</v>
      </c>
      <c r="C555" s="127">
        <f>SUM(C546)</f>
        <v>0</v>
      </c>
      <c r="D555" s="127">
        <f>SUM(D546)</f>
        <v>0</v>
      </c>
      <c r="E555" s="101">
        <f>SUM(E546)</f>
        <v>0</v>
      </c>
    </row>
    <row r="556" spans="1:5" s="59" customFormat="1" ht="12" customHeight="1">
      <c r="A556" s="140"/>
      <c r="B556" s="81"/>
      <c r="C556" s="142"/>
      <c r="D556" s="142"/>
      <c r="E556" s="141"/>
    </row>
    <row r="557" spans="1:5" s="98" customFormat="1" ht="12" customHeight="1">
      <c r="A557" s="73" t="s">
        <v>150</v>
      </c>
      <c r="B557" s="68" t="s">
        <v>151</v>
      </c>
      <c r="C557" s="79"/>
      <c r="D557" s="79"/>
      <c r="E557" s="74"/>
    </row>
    <row r="558" spans="1:5" s="95" customFormat="1" ht="12" customHeight="1">
      <c r="A558" s="73" t="s">
        <v>145</v>
      </c>
      <c r="B558" s="68">
        <v>1000</v>
      </c>
      <c r="C558" s="93">
        <f>SUM(C559:C570)</f>
        <v>1890247</v>
      </c>
      <c r="D558" s="93">
        <f>SUM(D559:D570)</f>
        <v>1890247</v>
      </c>
      <c r="E558" s="93">
        <f>SUM(E559:E570)</f>
        <v>469996</v>
      </c>
    </row>
    <row r="559" spans="1:5" s="99" customFormat="1" ht="12" customHeight="1">
      <c r="A559" s="77" t="s">
        <v>146</v>
      </c>
      <c r="B559" s="78">
        <v>1013</v>
      </c>
      <c r="C559" s="79">
        <v>54000</v>
      </c>
      <c r="D559" s="79">
        <v>54000</v>
      </c>
      <c r="E559" s="79"/>
    </row>
    <row r="560" spans="1:5" s="99" customFormat="1" ht="12" customHeight="1">
      <c r="A560" s="77" t="s">
        <v>158</v>
      </c>
      <c r="B560" s="78">
        <v>1015</v>
      </c>
      <c r="C560" s="79">
        <v>344250</v>
      </c>
      <c r="D560" s="79">
        <v>344250</v>
      </c>
      <c r="E560" s="79">
        <v>74984</v>
      </c>
    </row>
    <row r="561" spans="1:5" s="99" customFormat="1" ht="12" customHeight="1">
      <c r="A561" s="77" t="s">
        <v>147</v>
      </c>
      <c r="B561" s="78">
        <v>1016</v>
      </c>
      <c r="C561" s="79">
        <v>261550</v>
      </c>
      <c r="D561" s="79">
        <v>261550</v>
      </c>
      <c r="E561" s="79">
        <v>86487</v>
      </c>
    </row>
    <row r="562" spans="1:5" s="99" customFormat="1" ht="12" customHeight="1">
      <c r="A562" s="77" t="s">
        <v>148</v>
      </c>
      <c r="B562" s="78">
        <v>1020</v>
      </c>
      <c r="C562" s="79">
        <v>881435</v>
      </c>
      <c r="D562" s="79">
        <v>881435</v>
      </c>
      <c r="E562" s="79">
        <v>257816</v>
      </c>
    </row>
    <row r="563" spans="1:5" s="99" customFormat="1" ht="12" customHeight="1">
      <c r="A563" s="77" t="s">
        <v>170</v>
      </c>
      <c r="B563" s="78">
        <v>1030</v>
      </c>
      <c r="C563" s="79">
        <v>147500</v>
      </c>
      <c r="D563" s="79">
        <v>147500</v>
      </c>
      <c r="E563" s="79">
        <v>16524</v>
      </c>
    </row>
    <row r="564" spans="1:5" s="99" customFormat="1" ht="12" customHeight="1">
      <c r="A564" s="77" t="s">
        <v>280</v>
      </c>
      <c r="B564" s="78">
        <v>1040</v>
      </c>
      <c r="C564" s="79">
        <v>21200</v>
      </c>
      <c r="D564" s="79">
        <v>17655</v>
      </c>
      <c r="E564" s="79">
        <v>1144</v>
      </c>
    </row>
    <row r="565" spans="1:5" s="99" customFormat="1" ht="12" customHeight="1">
      <c r="A565" s="77" t="s">
        <v>159</v>
      </c>
      <c r="B565" s="78">
        <v>1051</v>
      </c>
      <c r="C565" s="79">
        <v>30330</v>
      </c>
      <c r="D565" s="79">
        <v>30330</v>
      </c>
      <c r="E565" s="79">
        <v>7312</v>
      </c>
    </row>
    <row r="566" spans="1:5" s="99" customFormat="1" ht="12" customHeight="1">
      <c r="A566" s="77" t="s">
        <v>254</v>
      </c>
      <c r="B566" s="78">
        <v>1052</v>
      </c>
      <c r="C566" s="79">
        <v>47000</v>
      </c>
      <c r="D566" s="79">
        <v>47000</v>
      </c>
      <c r="E566" s="79">
        <v>2302</v>
      </c>
    </row>
    <row r="567" spans="1:5" s="99" customFormat="1" ht="12" customHeight="1">
      <c r="A567" s="77" t="s">
        <v>281</v>
      </c>
      <c r="B567" s="78">
        <v>1062</v>
      </c>
      <c r="C567" s="79">
        <v>20000</v>
      </c>
      <c r="D567" s="79">
        <v>20000</v>
      </c>
      <c r="E567" s="79">
        <v>1846</v>
      </c>
    </row>
    <row r="568" spans="1:5" s="99" customFormat="1" ht="12" customHeight="1">
      <c r="A568" s="77" t="s">
        <v>228</v>
      </c>
      <c r="B568" s="78">
        <v>1091</v>
      </c>
      <c r="C568" s="79">
        <v>40982</v>
      </c>
      <c r="D568" s="79">
        <v>40982</v>
      </c>
      <c r="E568" s="79">
        <v>0</v>
      </c>
    </row>
    <row r="569" spans="1:5" s="99" customFormat="1" ht="12" customHeight="1">
      <c r="A569" s="77" t="s">
        <v>191</v>
      </c>
      <c r="B569" s="78">
        <v>1092</v>
      </c>
      <c r="C569" s="79"/>
      <c r="D569" s="79">
        <v>3545</v>
      </c>
      <c r="E569" s="74">
        <v>3545</v>
      </c>
    </row>
    <row r="570" spans="1:5" s="99" customFormat="1" ht="12" customHeight="1">
      <c r="A570" s="77" t="s">
        <v>160</v>
      </c>
      <c r="B570" s="78">
        <v>1098</v>
      </c>
      <c r="C570" s="79">
        <v>42000</v>
      </c>
      <c r="D570" s="79">
        <v>42000</v>
      </c>
      <c r="E570" s="79">
        <v>18036</v>
      </c>
    </row>
    <row r="571" spans="1:5" s="99" customFormat="1" ht="12" customHeight="1">
      <c r="A571" s="73" t="s">
        <v>282</v>
      </c>
      <c r="B571" s="68">
        <v>4200</v>
      </c>
      <c r="C571" s="79">
        <f>SUM(C572)</f>
        <v>186500</v>
      </c>
      <c r="D571" s="79">
        <f>SUM(D572)</f>
        <v>186500</v>
      </c>
      <c r="E571" s="79">
        <f>SUM(E572)</f>
        <v>0</v>
      </c>
    </row>
    <row r="572" spans="1:5" s="99" customFormat="1" ht="12" customHeight="1">
      <c r="A572" s="77" t="s">
        <v>283</v>
      </c>
      <c r="B572" s="78">
        <v>4214</v>
      </c>
      <c r="C572" s="79">
        <v>186500</v>
      </c>
      <c r="D572" s="79">
        <v>186500</v>
      </c>
      <c r="E572" s="79"/>
    </row>
    <row r="573" spans="1:5" s="128" customFormat="1" ht="12" customHeight="1">
      <c r="A573" s="80" t="s">
        <v>193</v>
      </c>
      <c r="B573" s="81">
        <v>9999</v>
      </c>
      <c r="C573" s="108">
        <f>SUM(C558,C571)</f>
        <v>2076747</v>
      </c>
      <c r="D573" s="108">
        <f>SUM(D558,D571)</f>
        <v>2076747</v>
      </c>
      <c r="E573" s="108">
        <f>SUM(E558,E571)</f>
        <v>469996</v>
      </c>
    </row>
    <row r="574" spans="1:5" s="109" customFormat="1" ht="12" customHeight="1">
      <c r="A574" s="80" t="s">
        <v>195</v>
      </c>
      <c r="B574" s="81">
        <v>5200</v>
      </c>
      <c r="C574" s="108">
        <v>21500</v>
      </c>
      <c r="D574" s="108">
        <v>22500</v>
      </c>
      <c r="E574" s="108"/>
    </row>
    <row r="575" spans="1:5" s="109" customFormat="1" ht="12" customHeight="1">
      <c r="A575" s="80" t="s">
        <v>196</v>
      </c>
      <c r="B575" s="81">
        <v>5300</v>
      </c>
      <c r="C575" s="108"/>
      <c r="D575" s="108"/>
      <c r="E575" s="108"/>
    </row>
    <row r="576" spans="1:5" s="59" customFormat="1" ht="12" customHeight="1">
      <c r="A576" s="80" t="s">
        <v>197</v>
      </c>
      <c r="B576" s="81"/>
      <c r="C576" s="108">
        <f>SUM(C574:C575)</f>
        <v>21500</v>
      </c>
      <c r="D576" s="108">
        <f>SUM(D574:D575)</f>
        <v>22500</v>
      </c>
      <c r="E576" s="108">
        <f>SUM(E574:E575)</f>
        <v>0</v>
      </c>
    </row>
    <row r="577" spans="1:5" s="59" customFormat="1" ht="12" customHeight="1" thickBot="1">
      <c r="A577" s="80" t="s">
        <v>173</v>
      </c>
      <c r="B577" s="81">
        <v>9999</v>
      </c>
      <c r="C577" s="127">
        <f>SUM(C573,C576)</f>
        <v>2098247</v>
      </c>
      <c r="D577" s="127">
        <f>SUM(D573,D576)</f>
        <v>2099247</v>
      </c>
      <c r="E577" s="127">
        <f>SUM(E573,E576)</f>
        <v>469996</v>
      </c>
    </row>
    <row r="578" spans="1:5" s="59" customFormat="1" ht="12" customHeight="1">
      <c r="A578" s="80"/>
      <c r="B578" s="81"/>
      <c r="C578" s="142"/>
      <c r="D578" s="142"/>
      <c r="E578" s="142"/>
    </row>
    <row r="579" spans="1:5" s="98" customFormat="1" ht="12" customHeight="1">
      <c r="A579" s="80" t="s">
        <v>284</v>
      </c>
      <c r="B579" s="81" t="s">
        <v>285</v>
      </c>
      <c r="C579" s="79"/>
      <c r="D579" s="79"/>
      <c r="E579" s="74"/>
    </row>
    <row r="580" spans="1:5" s="95" customFormat="1" ht="12" customHeight="1">
      <c r="A580" s="73" t="s">
        <v>128</v>
      </c>
      <c r="B580" s="68">
        <v>100</v>
      </c>
      <c r="C580" s="105">
        <f>SUM(C581:C581)</f>
        <v>18396</v>
      </c>
      <c r="D580" s="105">
        <f>SUM(D581:D581)</f>
        <v>18396</v>
      </c>
      <c r="E580" s="75">
        <f>SUM(E581:E581)</f>
        <v>3238</v>
      </c>
    </row>
    <row r="581" spans="1:5" s="99" customFormat="1" ht="12" customHeight="1">
      <c r="A581" s="77" t="s">
        <v>142</v>
      </c>
      <c r="B581" s="78">
        <v>103</v>
      </c>
      <c r="C581" s="79">
        <v>18396</v>
      </c>
      <c r="D581" s="79">
        <v>18396</v>
      </c>
      <c r="E581" s="74">
        <v>3238</v>
      </c>
    </row>
    <row r="582" spans="1:5" s="95" customFormat="1" ht="12" customHeight="1">
      <c r="A582" s="73" t="s">
        <v>130</v>
      </c>
      <c r="B582" s="68">
        <v>200</v>
      </c>
      <c r="C582" s="93">
        <f>SUM(C583:C584)</f>
        <v>120000</v>
      </c>
      <c r="D582" s="93">
        <f>SUM(D583:D584)</f>
        <v>120000</v>
      </c>
      <c r="E582" s="93">
        <f>SUM(E583:E584)</f>
        <v>35016</v>
      </c>
    </row>
    <row r="583" spans="1:5" s="99" customFormat="1" ht="12" customHeight="1">
      <c r="A583" s="77" t="s">
        <v>286</v>
      </c>
      <c r="B583" s="78">
        <v>202</v>
      </c>
      <c r="C583" s="79">
        <v>120000</v>
      </c>
      <c r="D583" s="79">
        <v>120000</v>
      </c>
      <c r="E583" s="74">
        <v>35016</v>
      </c>
    </row>
    <row r="584" spans="1:5" s="99" customFormat="1" ht="12" customHeight="1">
      <c r="A584" s="77" t="s">
        <v>131</v>
      </c>
      <c r="B584" s="78">
        <v>205</v>
      </c>
      <c r="C584" s="79"/>
      <c r="D584" s="79"/>
      <c r="E584" s="74"/>
    </row>
    <row r="585" spans="1:5" ht="12" customHeight="1">
      <c r="A585" s="80" t="s">
        <v>134</v>
      </c>
      <c r="B585" s="81">
        <v>500</v>
      </c>
      <c r="C585" s="108">
        <f>SUM(C586:C588)</f>
        <v>30756</v>
      </c>
      <c r="D585" s="108">
        <f>SUM(D586:D588)</f>
        <v>30756</v>
      </c>
      <c r="E585" s="82">
        <f>SUM(E586:E588)</f>
        <v>8532</v>
      </c>
    </row>
    <row r="586" spans="1:5" s="76" customFormat="1" ht="12" customHeight="1">
      <c r="A586" s="83" t="s">
        <v>135</v>
      </c>
      <c r="B586" s="84">
        <v>551</v>
      </c>
      <c r="C586" s="106">
        <v>24454</v>
      </c>
      <c r="D586" s="106">
        <v>24454</v>
      </c>
      <c r="E586" s="85">
        <v>6688</v>
      </c>
    </row>
    <row r="587" spans="1:5" s="76" customFormat="1" ht="12" customHeight="1">
      <c r="A587" s="83" t="s">
        <v>136</v>
      </c>
      <c r="B587" s="84">
        <v>560</v>
      </c>
      <c r="C587" s="106">
        <v>5022</v>
      </c>
      <c r="D587" s="106">
        <v>5022</v>
      </c>
      <c r="E587" s="85">
        <v>1401</v>
      </c>
    </row>
    <row r="588" spans="1:5" s="76" customFormat="1" ht="12" customHeight="1">
      <c r="A588" s="83" t="s">
        <v>137</v>
      </c>
      <c r="B588" s="84">
        <v>580</v>
      </c>
      <c r="C588" s="106">
        <v>1280</v>
      </c>
      <c r="D588" s="106">
        <v>1280</v>
      </c>
      <c r="E588" s="85">
        <v>443</v>
      </c>
    </row>
    <row r="589" spans="1:5" s="95" customFormat="1" ht="12" customHeight="1">
      <c r="A589" s="73" t="s">
        <v>145</v>
      </c>
      <c r="B589" s="68">
        <v>1000</v>
      </c>
      <c r="C589" s="93">
        <f>SUM(C590:C598)</f>
        <v>22848</v>
      </c>
      <c r="D589" s="93">
        <f>SUM(D590:D598)</f>
        <v>22848</v>
      </c>
      <c r="E589" s="88">
        <f>SUM(E590:E598)</f>
        <v>11318</v>
      </c>
    </row>
    <row r="590" spans="1:5" s="99" customFormat="1" ht="12" customHeight="1">
      <c r="A590" s="143" t="s">
        <v>158</v>
      </c>
      <c r="B590" s="102">
        <v>1015</v>
      </c>
      <c r="C590" s="136">
        <v>12000</v>
      </c>
      <c r="D590" s="136">
        <v>9541</v>
      </c>
      <c r="E590" s="71">
        <v>3249</v>
      </c>
    </row>
    <row r="591" spans="1:5" s="99" customFormat="1" ht="12" customHeight="1">
      <c r="A591" s="77" t="s">
        <v>147</v>
      </c>
      <c r="B591" s="78">
        <v>1016</v>
      </c>
      <c r="C591" s="79">
        <v>4000</v>
      </c>
      <c r="D591" s="79">
        <v>6459</v>
      </c>
      <c r="E591" s="74">
        <v>6459</v>
      </c>
    </row>
    <row r="592" spans="1:5" s="99" customFormat="1" ht="12" customHeight="1">
      <c r="A592" s="77" t="s">
        <v>148</v>
      </c>
      <c r="B592" s="78">
        <v>1020</v>
      </c>
      <c r="C592" s="79">
        <v>4300</v>
      </c>
      <c r="D592" s="79">
        <v>4300</v>
      </c>
      <c r="E592" s="74">
        <v>626</v>
      </c>
    </row>
    <row r="593" spans="1:5" s="99" customFormat="1" ht="12" customHeight="1">
      <c r="A593" s="77" t="s">
        <v>170</v>
      </c>
      <c r="B593" s="78">
        <v>1030</v>
      </c>
      <c r="C593" s="79">
        <v>800</v>
      </c>
      <c r="D593" s="79">
        <v>800</v>
      </c>
      <c r="E593" s="74">
        <v>693</v>
      </c>
    </row>
    <row r="594" spans="1:5" s="99" customFormat="1" ht="12" customHeight="1">
      <c r="A594" s="77" t="s">
        <v>280</v>
      </c>
      <c r="B594" s="78">
        <v>1040</v>
      </c>
      <c r="C594" s="79">
        <v>200</v>
      </c>
      <c r="D594" s="79">
        <v>200</v>
      </c>
      <c r="E594" s="74">
        <v>67</v>
      </c>
    </row>
    <row r="595" spans="1:5" s="99" customFormat="1" ht="12" customHeight="1">
      <c r="A595" s="77" t="s">
        <v>159</v>
      </c>
      <c r="B595" s="78">
        <v>1051</v>
      </c>
      <c r="C595" s="79">
        <v>1000</v>
      </c>
      <c r="D595" s="79">
        <v>1000</v>
      </c>
      <c r="E595" s="74">
        <v>224</v>
      </c>
    </row>
    <row r="596" spans="1:5" s="99" customFormat="1" ht="12" customHeight="1">
      <c r="A596" s="77" t="s">
        <v>254</v>
      </c>
      <c r="B596" s="78">
        <v>1052</v>
      </c>
      <c r="C596" s="79"/>
      <c r="D596" s="79"/>
      <c r="E596" s="74"/>
    </row>
    <row r="597" spans="1:5" s="99" customFormat="1" ht="12" customHeight="1">
      <c r="A597" s="77" t="s">
        <v>281</v>
      </c>
      <c r="B597" s="78">
        <v>1062</v>
      </c>
      <c r="C597" s="79">
        <v>200</v>
      </c>
      <c r="D597" s="79">
        <v>200</v>
      </c>
      <c r="E597" s="74">
        <v>0</v>
      </c>
    </row>
    <row r="598" spans="1:5" s="99" customFormat="1" ht="12" customHeight="1">
      <c r="A598" s="77" t="s">
        <v>185</v>
      </c>
      <c r="B598" s="78">
        <v>1098</v>
      </c>
      <c r="C598" s="79">
        <v>348</v>
      </c>
      <c r="D598" s="79">
        <v>348</v>
      </c>
      <c r="E598" s="74"/>
    </row>
    <row r="599" spans="1:5" s="128" customFormat="1" ht="12" customHeight="1" thickBot="1">
      <c r="A599" s="80" t="s">
        <v>138</v>
      </c>
      <c r="B599" s="81">
        <v>9999</v>
      </c>
      <c r="C599" s="127">
        <f>SUM(C580,C582,C585,C589)</f>
        <v>192000</v>
      </c>
      <c r="D599" s="127">
        <f>SUM(D580,D582,D585,D589)</f>
        <v>192000</v>
      </c>
      <c r="E599" s="101">
        <f>SUM(E580,E582,E585,E589)</f>
        <v>58104</v>
      </c>
    </row>
    <row r="600" spans="1:5" s="128" customFormat="1" ht="12" customHeight="1" thickBot="1">
      <c r="A600" s="130" t="s">
        <v>287</v>
      </c>
      <c r="B600" s="131"/>
      <c r="C600" s="133">
        <f>SUM(C555,C577,C599)</f>
        <v>2290247</v>
      </c>
      <c r="D600" s="133">
        <f>SUM(D555,D577,D599)</f>
        <v>2291247</v>
      </c>
      <c r="E600" s="132">
        <f>SUM(E555,E577,E599)</f>
        <v>528100</v>
      </c>
    </row>
    <row r="601" spans="1:5" s="128" customFormat="1" ht="12" customHeight="1" thickTop="1">
      <c r="A601" s="140"/>
      <c r="B601" s="144"/>
      <c r="C601" s="129"/>
      <c r="D601" s="129"/>
      <c r="E601" s="103"/>
    </row>
    <row r="602" spans="1:5" s="98" customFormat="1" ht="12" customHeight="1">
      <c r="A602" s="80" t="s">
        <v>153</v>
      </c>
      <c r="B602" s="145"/>
      <c r="C602" s="79"/>
      <c r="D602" s="79"/>
      <c r="E602" s="74"/>
    </row>
    <row r="603" spans="1:5" s="98" customFormat="1" ht="12" customHeight="1">
      <c r="A603" s="116" t="s">
        <v>167</v>
      </c>
      <c r="B603" s="144"/>
      <c r="C603" s="136"/>
      <c r="D603" s="136"/>
      <c r="E603" s="71"/>
    </row>
    <row r="604" spans="1:5" s="98" customFormat="1" ht="12" customHeight="1">
      <c r="A604" s="96" t="s">
        <v>171</v>
      </c>
      <c r="B604" s="97" t="s">
        <v>172</v>
      </c>
      <c r="C604" s="79"/>
      <c r="D604" s="79"/>
      <c r="E604" s="74"/>
    </row>
    <row r="605" spans="1:5" s="95" customFormat="1" ht="12" customHeight="1">
      <c r="A605" s="73" t="s">
        <v>145</v>
      </c>
      <c r="B605" s="68">
        <v>1000</v>
      </c>
      <c r="C605" s="93">
        <f>SUM(C606:C608)</f>
        <v>47100</v>
      </c>
      <c r="D605" s="93">
        <f>SUM(D606:D608)</f>
        <v>47100</v>
      </c>
      <c r="E605" s="88">
        <f>SUM(E606:E608)</f>
        <v>39</v>
      </c>
    </row>
    <row r="606" spans="1:5" s="99" customFormat="1" ht="12" customHeight="1">
      <c r="A606" s="77" t="s">
        <v>158</v>
      </c>
      <c r="B606" s="78">
        <v>1015</v>
      </c>
      <c r="C606" s="79">
        <v>47100</v>
      </c>
      <c r="D606" s="79">
        <v>47100</v>
      </c>
      <c r="E606" s="74">
        <v>39</v>
      </c>
    </row>
    <row r="607" spans="1:5" s="99" customFormat="1" ht="12" customHeight="1">
      <c r="A607" s="77" t="s">
        <v>147</v>
      </c>
      <c r="B607" s="78">
        <v>1016</v>
      </c>
      <c r="C607" s="79"/>
      <c r="D607" s="79"/>
      <c r="E607" s="74"/>
    </row>
    <row r="608" spans="1:5" s="99" customFormat="1" ht="12" customHeight="1">
      <c r="A608" s="77" t="s">
        <v>148</v>
      </c>
      <c r="B608" s="78">
        <v>1020</v>
      </c>
      <c r="C608" s="161"/>
      <c r="D608" s="161"/>
      <c r="E608" s="110"/>
    </row>
    <row r="609" spans="1:5" s="59" customFormat="1" ht="12" customHeight="1">
      <c r="A609" s="100" t="s">
        <v>173</v>
      </c>
      <c r="B609" s="146">
        <v>9999</v>
      </c>
      <c r="C609" s="142">
        <f>SUM(C605)</f>
        <v>47100</v>
      </c>
      <c r="D609" s="142">
        <f>SUM(D605)</f>
        <v>47100</v>
      </c>
      <c r="E609" s="141">
        <f>SUM(E605)</f>
        <v>39</v>
      </c>
    </row>
    <row r="610" spans="1:5" s="128" customFormat="1" ht="12" customHeight="1" thickBot="1">
      <c r="A610" s="130" t="s">
        <v>288</v>
      </c>
      <c r="B610" s="131"/>
      <c r="C610" s="133">
        <f>SUM(C609)</f>
        <v>47100</v>
      </c>
      <c r="D610" s="133">
        <f>SUM(D609)</f>
        <v>47100</v>
      </c>
      <c r="E610" s="132">
        <f>SUM(E609)</f>
        <v>39</v>
      </c>
    </row>
    <row r="611" spans="1:5" s="109" customFormat="1" ht="12" customHeight="1" thickTop="1">
      <c r="A611" s="80" t="s">
        <v>176</v>
      </c>
      <c r="B611" s="81"/>
      <c r="C611" s="79"/>
      <c r="D611" s="79"/>
      <c r="E611" s="74"/>
    </row>
    <row r="612" spans="1:5" s="109" customFormat="1" ht="12" customHeight="1">
      <c r="A612" s="80" t="s">
        <v>177</v>
      </c>
      <c r="B612" s="81" t="s">
        <v>178</v>
      </c>
      <c r="C612" s="79"/>
      <c r="D612" s="79"/>
      <c r="E612" s="74"/>
    </row>
    <row r="613" spans="1:5" s="76" customFormat="1" ht="12" customHeight="1">
      <c r="A613" s="73" t="s">
        <v>128</v>
      </c>
      <c r="B613" s="68">
        <v>1000</v>
      </c>
      <c r="C613" s="105">
        <f>SUM(C614:C627)</f>
        <v>1170406</v>
      </c>
      <c r="D613" s="105">
        <f>SUM(D614:D627)</f>
        <v>1170406</v>
      </c>
      <c r="E613" s="75">
        <f>SUM(E614:E627)</f>
        <v>366362</v>
      </c>
    </row>
    <row r="614" spans="1:5" ht="12" customHeight="1">
      <c r="A614" s="77" t="s">
        <v>188</v>
      </c>
      <c r="B614" s="78">
        <v>1011</v>
      </c>
      <c r="C614" s="79">
        <v>380500</v>
      </c>
      <c r="D614" s="79">
        <v>380500</v>
      </c>
      <c r="E614" s="74">
        <v>92044</v>
      </c>
    </row>
    <row r="615" spans="1:5" ht="12" customHeight="1">
      <c r="A615" s="77" t="s">
        <v>189</v>
      </c>
      <c r="B615" s="78">
        <v>1012</v>
      </c>
      <c r="C615" s="79">
        <v>1400</v>
      </c>
      <c r="D615" s="79">
        <v>1400</v>
      </c>
      <c r="E615" s="74">
        <v>0</v>
      </c>
    </row>
    <row r="616" spans="1:5" ht="12" customHeight="1">
      <c r="A616" s="77" t="s">
        <v>146</v>
      </c>
      <c r="B616" s="78">
        <v>1013</v>
      </c>
      <c r="C616" s="79">
        <v>57600</v>
      </c>
      <c r="D616" s="79">
        <v>57600</v>
      </c>
      <c r="E616" s="74">
        <v>0</v>
      </c>
    </row>
    <row r="617" spans="1:5" ht="12" customHeight="1">
      <c r="A617" s="77" t="s">
        <v>181</v>
      </c>
      <c r="B617" s="78">
        <v>1014</v>
      </c>
      <c r="C617" s="79">
        <v>3650</v>
      </c>
      <c r="D617" s="79">
        <v>3650</v>
      </c>
      <c r="E617" s="74">
        <v>0</v>
      </c>
    </row>
    <row r="618" spans="1:5" ht="12" customHeight="1">
      <c r="A618" s="77" t="s">
        <v>158</v>
      </c>
      <c r="B618" s="78">
        <v>1015</v>
      </c>
      <c r="C618" s="79">
        <v>31000</v>
      </c>
      <c r="D618" s="79">
        <v>31000</v>
      </c>
      <c r="E618" s="74">
        <v>4735</v>
      </c>
    </row>
    <row r="619" spans="1:5" ht="12" customHeight="1">
      <c r="A619" s="77" t="s">
        <v>147</v>
      </c>
      <c r="B619" s="78">
        <v>1016</v>
      </c>
      <c r="C619" s="79">
        <v>485000</v>
      </c>
      <c r="D619" s="79">
        <v>485000</v>
      </c>
      <c r="E619" s="74">
        <v>190177</v>
      </c>
    </row>
    <row r="620" spans="1:5" ht="12" customHeight="1">
      <c r="A620" s="77" t="s">
        <v>148</v>
      </c>
      <c r="B620" s="78">
        <v>1020</v>
      </c>
      <c r="C620" s="79">
        <v>71150</v>
      </c>
      <c r="D620" s="79">
        <v>71150</v>
      </c>
      <c r="E620" s="74">
        <v>30590</v>
      </c>
    </row>
    <row r="621" spans="1:5" ht="12" customHeight="1">
      <c r="A621" s="77" t="s">
        <v>170</v>
      </c>
      <c r="B621" s="78">
        <v>1030</v>
      </c>
      <c r="C621" s="79">
        <v>85000</v>
      </c>
      <c r="D621" s="79">
        <v>85000</v>
      </c>
      <c r="E621" s="74">
        <v>46924</v>
      </c>
    </row>
    <row r="622" spans="1:5" ht="12" customHeight="1">
      <c r="A622" s="77" t="s">
        <v>280</v>
      </c>
      <c r="B622" s="78">
        <v>1040</v>
      </c>
      <c r="C622" s="79">
        <v>6700</v>
      </c>
      <c r="D622" s="79">
        <v>6700</v>
      </c>
      <c r="E622" s="74">
        <v>0</v>
      </c>
    </row>
    <row r="623" spans="1:5" s="99" customFormat="1" ht="12" customHeight="1">
      <c r="A623" s="77" t="s">
        <v>159</v>
      </c>
      <c r="B623" s="78">
        <v>1051</v>
      </c>
      <c r="C623" s="79">
        <v>1866</v>
      </c>
      <c r="D623" s="79">
        <v>1866</v>
      </c>
      <c r="E623" s="74">
        <v>251</v>
      </c>
    </row>
    <row r="624" spans="1:5" s="99" customFormat="1" ht="12" customHeight="1">
      <c r="A624" s="77" t="s">
        <v>281</v>
      </c>
      <c r="B624" s="78">
        <v>1062</v>
      </c>
      <c r="C624" s="79">
        <v>4000</v>
      </c>
      <c r="D624" s="79">
        <v>4000</v>
      </c>
      <c r="E624" s="74">
        <v>1391</v>
      </c>
    </row>
    <row r="625" spans="1:5" s="99" customFormat="1" ht="12" customHeight="1">
      <c r="A625" s="77" t="s">
        <v>228</v>
      </c>
      <c r="B625" s="78">
        <v>1091</v>
      </c>
      <c r="C625" s="79">
        <v>41140</v>
      </c>
      <c r="D625" s="79">
        <v>41140</v>
      </c>
      <c r="E625" s="74">
        <v>0</v>
      </c>
    </row>
    <row r="626" spans="1:5" s="99" customFormat="1" ht="12" customHeight="1">
      <c r="A626" s="77" t="s">
        <v>191</v>
      </c>
      <c r="B626" s="78">
        <v>1092</v>
      </c>
      <c r="C626" s="79"/>
      <c r="D626" s="79">
        <v>250</v>
      </c>
      <c r="E626" s="74">
        <v>250</v>
      </c>
    </row>
    <row r="627" spans="1:5" s="99" customFormat="1" ht="12" customHeight="1">
      <c r="A627" s="77" t="s">
        <v>185</v>
      </c>
      <c r="B627" s="78">
        <v>1098</v>
      </c>
      <c r="C627" s="79">
        <v>1400</v>
      </c>
      <c r="D627" s="79">
        <v>1150</v>
      </c>
      <c r="E627" s="74">
        <v>0</v>
      </c>
    </row>
    <row r="628" spans="1:5" s="59" customFormat="1" ht="12" customHeight="1">
      <c r="A628" s="80" t="s">
        <v>193</v>
      </c>
      <c r="B628" s="81">
        <v>9999</v>
      </c>
      <c r="C628" s="150">
        <f>SUM(C613)</f>
        <v>1170406</v>
      </c>
      <c r="D628" s="150">
        <f>SUM(D613)</f>
        <v>1170406</v>
      </c>
      <c r="E628" s="147">
        <f>SUM(E613)</f>
        <v>366362</v>
      </c>
    </row>
    <row r="629" spans="1:5" s="59" customFormat="1" ht="12" customHeight="1">
      <c r="A629" s="80" t="s">
        <v>289</v>
      </c>
      <c r="B629" s="81">
        <v>5100</v>
      </c>
      <c r="C629" s="93">
        <v>35000</v>
      </c>
      <c r="D629" s="93">
        <v>35000</v>
      </c>
      <c r="E629" s="88"/>
    </row>
    <row r="630" spans="1:5" s="59" customFormat="1" ht="12" customHeight="1">
      <c r="A630" s="80" t="s">
        <v>290</v>
      </c>
      <c r="B630" s="81">
        <v>5200</v>
      </c>
      <c r="C630" s="93">
        <v>60000</v>
      </c>
      <c r="D630" s="93">
        <v>70451</v>
      </c>
      <c r="E630" s="88">
        <v>12541</v>
      </c>
    </row>
    <row r="631" spans="1:5" s="59" customFormat="1" ht="12" customHeight="1">
      <c r="A631" s="80" t="s">
        <v>197</v>
      </c>
      <c r="B631" s="81"/>
      <c r="C631" s="150">
        <f>SUM(C629:C630)</f>
        <v>95000</v>
      </c>
      <c r="D631" s="150">
        <f>SUM(D629:D630)</f>
        <v>105451</v>
      </c>
      <c r="E631" s="147">
        <f>SUM(E629:E630)</f>
        <v>12541</v>
      </c>
    </row>
    <row r="632" spans="1:5" s="59" customFormat="1" ht="12" customHeight="1" thickBot="1">
      <c r="A632" s="80" t="s">
        <v>173</v>
      </c>
      <c r="B632" s="81">
        <v>9999</v>
      </c>
      <c r="C632" s="127">
        <f>SUM(C628,C631)</f>
        <v>1265406</v>
      </c>
      <c r="D632" s="127">
        <f>SUM(D628,D631)</f>
        <v>1275857</v>
      </c>
      <c r="E632" s="101">
        <f>SUM(E628,E631)</f>
        <v>378903</v>
      </c>
    </row>
    <row r="633" spans="1:5" s="109" customFormat="1" ht="12" customHeight="1">
      <c r="A633" s="80"/>
      <c r="B633" s="81"/>
      <c r="C633" s="136"/>
      <c r="D633" s="136"/>
      <c r="E633" s="71"/>
    </row>
    <row r="634" spans="1:5" s="109" customFormat="1" ht="12" customHeight="1">
      <c r="A634" s="148" t="s">
        <v>291</v>
      </c>
      <c r="B634" s="149" t="s">
        <v>292</v>
      </c>
      <c r="C634" s="79"/>
      <c r="D634" s="79"/>
      <c r="E634" s="74"/>
    </row>
    <row r="635" spans="1:5" s="76" customFormat="1" ht="12" customHeight="1">
      <c r="A635" s="73" t="s">
        <v>128</v>
      </c>
      <c r="B635" s="68">
        <v>100</v>
      </c>
      <c r="C635" s="105">
        <f>SUM(C636:C637)</f>
        <v>37749</v>
      </c>
      <c r="D635" s="105">
        <f>SUM(D636:D637)</f>
        <v>37749</v>
      </c>
      <c r="E635" s="75">
        <f>SUM(E636:E637)</f>
        <v>6225</v>
      </c>
    </row>
    <row r="636" spans="1:5" ht="12" customHeight="1">
      <c r="A636" s="77" t="s">
        <v>129</v>
      </c>
      <c r="B636" s="78">
        <v>101</v>
      </c>
      <c r="C636" s="79">
        <v>37749</v>
      </c>
      <c r="D636" s="79">
        <v>37749</v>
      </c>
      <c r="E636" s="74">
        <v>6225</v>
      </c>
    </row>
    <row r="637" spans="1:5" ht="12" customHeight="1">
      <c r="A637" s="77" t="s">
        <v>179</v>
      </c>
      <c r="B637" s="78">
        <v>109</v>
      </c>
      <c r="C637" s="79"/>
      <c r="D637" s="79"/>
      <c r="E637" s="74"/>
    </row>
    <row r="638" spans="1:5" s="76" customFormat="1" ht="12" customHeight="1">
      <c r="A638" s="73" t="s">
        <v>130</v>
      </c>
      <c r="B638" s="68">
        <v>200</v>
      </c>
      <c r="C638" s="105">
        <f>SUM(C639:C640)</f>
        <v>0</v>
      </c>
      <c r="D638" s="105">
        <f>SUM(D639:D640)</f>
        <v>54</v>
      </c>
      <c r="E638" s="75">
        <f>SUM(E639:E640)</f>
        <v>14</v>
      </c>
    </row>
    <row r="639" spans="1:5" ht="12" customHeight="1">
      <c r="A639" s="77" t="s">
        <v>131</v>
      </c>
      <c r="B639" s="78">
        <v>205</v>
      </c>
      <c r="C639" s="79"/>
      <c r="D639" s="79"/>
      <c r="E639" s="74"/>
    </row>
    <row r="640" spans="1:5" ht="12" customHeight="1">
      <c r="A640" s="77" t="s">
        <v>133</v>
      </c>
      <c r="B640" s="78">
        <v>209</v>
      </c>
      <c r="C640" s="79"/>
      <c r="D640" s="79">
        <v>54</v>
      </c>
      <c r="E640" s="74">
        <v>14</v>
      </c>
    </row>
    <row r="641" spans="1:5" ht="12" customHeight="1">
      <c r="A641" s="80" t="s">
        <v>134</v>
      </c>
      <c r="B641" s="81">
        <v>500</v>
      </c>
      <c r="C641" s="108">
        <f>SUM(C642:C644)</f>
        <v>8863</v>
      </c>
      <c r="D641" s="108">
        <f>SUM(D642:D644)</f>
        <v>8809</v>
      </c>
      <c r="E641" s="82">
        <f>SUM(E642:E644)</f>
        <v>1463</v>
      </c>
    </row>
    <row r="642" spans="1:5" s="76" customFormat="1" ht="12" customHeight="1">
      <c r="A642" s="83" t="s">
        <v>135</v>
      </c>
      <c r="B642" s="84">
        <v>551</v>
      </c>
      <c r="C642" s="106">
        <v>6954</v>
      </c>
      <c r="D642" s="106">
        <v>6900</v>
      </c>
      <c r="E642" s="85">
        <v>1200</v>
      </c>
    </row>
    <row r="643" spans="1:5" s="76" customFormat="1" ht="12" customHeight="1">
      <c r="A643" s="83" t="s">
        <v>136</v>
      </c>
      <c r="B643" s="84">
        <v>560</v>
      </c>
      <c r="C643" s="106">
        <v>1472</v>
      </c>
      <c r="D643" s="106">
        <v>1472</v>
      </c>
      <c r="E643" s="85">
        <v>244</v>
      </c>
    </row>
    <row r="644" spans="1:5" s="76" customFormat="1" ht="12" customHeight="1">
      <c r="A644" s="83" t="s">
        <v>137</v>
      </c>
      <c r="B644" s="84">
        <v>580</v>
      </c>
      <c r="C644" s="106">
        <v>437</v>
      </c>
      <c r="D644" s="106">
        <v>437</v>
      </c>
      <c r="E644" s="85">
        <v>19</v>
      </c>
    </row>
    <row r="645" spans="1:5" s="95" customFormat="1" ht="12" customHeight="1">
      <c r="A645" s="73" t="s">
        <v>145</v>
      </c>
      <c r="B645" s="68">
        <v>1000</v>
      </c>
      <c r="C645" s="93">
        <f>SUM(C646:C654)</f>
        <v>23988</v>
      </c>
      <c r="D645" s="93">
        <f>SUM(D646:D654)</f>
        <v>23988</v>
      </c>
      <c r="E645" s="88">
        <f>SUM(E646:E654)</f>
        <v>19986</v>
      </c>
    </row>
    <row r="646" spans="1:5" s="99" customFormat="1" ht="12" customHeight="1">
      <c r="A646" s="77" t="s">
        <v>146</v>
      </c>
      <c r="B646" s="78">
        <v>1013</v>
      </c>
      <c r="C646" s="79">
        <v>1980</v>
      </c>
      <c r="D646" s="79">
        <v>1980</v>
      </c>
      <c r="E646" s="74">
        <v>0</v>
      </c>
    </row>
    <row r="647" spans="1:5" s="99" customFormat="1" ht="12" customHeight="1">
      <c r="A647" s="77" t="s">
        <v>158</v>
      </c>
      <c r="B647" s="78">
        <v>1015</v>
      </c>
      <c r="C647" s="79">
        <v>5800</v>
      </c>
      <c r="D647" s="79">
        <v>16650</v>
      </c>
      <c r="E647" s="74">
        <v>16641</v>
      </c>
    </row>
    <row r="648" spans="1:5" s="99" customFormat="1" ht="12" customHeight="1">
      <c r="A648" s="77" t="s">
        <v>147</v>
      </c>
      <c r="B648" s="78">
        <v>1016</v>
      </c>
      <c r="C648" s="79">
        <v>11500</v>
      </c>
      <c r="D648" s="79">
        <v>3500</v>
      </c>
      <c r="E648" s="74">
        <v>2642</v>
      </c>
    </row>
    <row r="649" spans="1:5" s="99" customFormat="1" ht="12" customHeight="1">
      <c r="A649" s="77" t="s">
        <v>148</v>
      </c>
      <c r="B649" s="78">
        <v>1020</v>
      </c>
      <c r="C649" s="79">
        <v>970</v>
      </c>
      <c r="D649" s="79">
        <v>970</v>
      </c>
      <c r="E649" s="74">
        <v>643</v>
      </c>
    </row>
    <row r="650" spans="1:5" s="99" customFormat="1" ht="12" customHeight="1">
      <c r="A650" s="77" t="s">
        <v>280</v>
      </c>
      <c r="B650" s="78">
        <v>1040</v>
      </c>
      <c r="C650" s="79">
        <v>280</v>
      </c>
      <c r="D650" s="79">
        <v>280</v>
      </c>
      <c r="E650" s="74">
        <v>60</v>
      </c>
    </row>
    <row r="651" spans="1:5" s="99" customFormat="1" ht="12" customHeight="1">
      <c r="A651" s="77" t="s">
        <v>159</v>
      </c>
      <c r="B651" s="78">
        <v>1051</v>
      </c>
      <c r="C651" s="79"/>
      <c r="D651" s="79"/>
      <c r="E651" s="74"/>
    </row>
    <row r="652" spans="1:5" s="99" customFormat="1" ht="12" customHeight="1">
      <c r="A652" s="77" t="s">
        <v>281</v>
      </c>
      <c r="B652" s="78">
        <v>1062</v>
      </c>
      <c r="C652" s="79">
        <v>1800</v>
      </c>
      <c r="D652" s="79"/>
      <c r="E652" s="74"/>
    </row>
    <row r="653" spans="1:5" s="99" customFormat="1" ht="12" customHeight="1">
      <c r="A653" s="77" t="s">
        <v>228</v>
      </c>
      <c r="B653" s="78">
        <v>1091</v>
      </c>
      <c r="C653" s="79">
        <v>1132</v>
      </c>
      <c r="D653" s="79">
        <v>82</v>
      </c>
      <c r="E653" s="74">
        <v>0</v>
      </c>
    </row>
    <row r="654" spans="1:5" s="99" customFormat="1" ht="12" customHeight="1">
      <c r="A654" s="77" t="s">
        <v>185</v>
      </c>
      <c r="B654" s="78">
        <v>1098</v>
      </c>
      <c r="C654" s="79">
        <v>526</v>
      </c>
      <c r="D654" s="79">
        <v>526</v>
      </c>
      <c r="E654" s="74"/>
    </row>
    <row r="655" spans="1:5" s="59" customFormat="1" ht="12" customHeight="1" thickBot="1">
      <c r="A655" s="80" t="s">
        <v>173</v>
      </c>
      <c r="B655" s="81">
        <v>9999</v>
      </c>
      <c r="C655" s="127">
        <f>SUM(C635,C638,C641,C645)</f>
        <v>70600</v>
      </c>
      <c r="D655" s="127">
        <f>SUM(D635,D638,D641,D645)</f>
        <v>70600</v>
      </c>
      <c r="E655" s="101">
        <f>SUM(E635,E638,E641,E645)</f>
        <v>27688</v>
      </c>
    </row>
    <row r="656" spans="1:5" s="59" customFormat="1" ht="12" customHeight="1">
      <c r="A656" s="80"/>
      <c r="B656" s="81"/>
      <c r="C656" s="142"/>
      <c r="D656" s="142"/>
      <c r="E656" s="141"/>
    </row>
    <row r="657" spans="1:5" s="109" customFormat="1" ht="12" customHeight="1">
      <c r="A657" s="80" t="s">
        <v>198</v>
      </c>
      <c r="B657" s="81" t="s">
        <v>199</v>
      </c>
      <c r="C657" s="79"/>
      <c r="D657" s="79"/>
      <c r="E657" s="74"/>
    </row>
    <row r="658" spans="1:5" s="76" customFormat="1" ht="12" customHeight="1">
      <c r="A658" s="73" t="s">
        <v>145</v>
      </c>
      <c r="B658" s="68">
        <v>1000</v>
      </c>
      <c r="C658" s="105">
        <f>SUM(C659:C671)</f>
        <v>49140</v>
      </c>
      <c r="D658" s="105">
        <f>SUM(D659:D671)</f>
        <v>49140</v>
      </c>
      <c r="E658" s="75">
        <f>SUM(E659:E671)</f>
        <v>7274</v>
      </c>
    </row>
    <row r="659" spans="1:5" ht="12" customHeight="1">
      <c r="A659" s="77" t="s">
        <v>189</v>
      </c>
      <c r="B659" s="78">
        <v>1012</v>
      </c>
      <c r="C659" s="79">
        <v>100</v>
      </c>
      <c r="D659" s="79">
        <v>100</v>
      </c>
      <c r="E659" s="74">
        <v>0</v>
      </c>
    </row>
    <row r="660" spans="1:5" ht="12" customHeight="1">
      <c r="A660" s="77" t="s">
        <v>146</v>
      </c>
      <c r="B660" s="78">
        <v>1013</v>
      </c>
      <c r="C660" s="79">
        <v>2340</v>
      </c>
      <c r="D660" s="79">
        <v>2340</v>
      </c>
      <c r="E660" s="74">
        <v>0</v>
      </c>
    </row>
    <row r="661" spans="1:5" ht="12" customHeight="1">
      <c r="A661" s="77" t="s">
        <v>181</v>
      </c>
      <c r="B661" s="78">
        <v>1014</v>
      </c>
      <c r="C661" s="79">
        <v>7050</v>
      </c>
      <c r="D661" s="79">
        <v>7050</v>
      </c>
      <c r="E661" s="74">
        <v>0</v>
      </c>
    </row>
    <row r="662" spans="1:5" ht="12" customHeight="1">
      <c r="A662" s="77" t="s">
        <v>158</v>
      </c>
      <c r="B662" s="78">
        <v>1015</v>
      </c>
      <c r="C662" s="79">
        <v>1320</v>
      </c>
      <c r="D662" s="79">
        <v>1520</v>
      </c>
      <c r="E662" s="74">
        <v>557</v>
      </c>
    </row>
    <row r="663" spans="1:5" ht="12" customHeight="1">
      <c r="A663" s="77" t="s">
        <v>147</v>
      </c>
      <c r="B663" s="78">
        <v>1016</v>
      </c>
      <c r="C663" s="79">
        <v>15000</v>
      </c>
      <c r="D663" s="79">
        <v>13752</v>
      </c>
      <c r="E663" s="74">
        <v>4387</v>
      </c>
    </row>
    <row r="664" spans="1:5" ht="12" customHeight="1">
      <c r="A664" s="77" t="s">
        <v>148</v>
      </c>
      <c r="B664" s="78">
        <v>1020</v>
      </c>
      <c r="C664" s="79">
        <v>1500</v>
      </c>
      <c r="D664" s="79">
        <v>2500</v>
      </c>
      <c r="E664" s="74">
        <v>2282</v>
      </c>
    </row>
    <row r="665" spans="1:5" ht="12" customHeight="1">
      <c r="A665" s="77" t="s">
        <v>170</v>
      </c>
      <c r="B665" s="78">
        <v>1030</v>
      </c>
      <c r="C665" s="79"/>
      <c r="D665" s="79"/>
      <c r="E665" s="74"/>
    </row>
    <row r="666" spans="1:5" s="99" customFormat="1" ht="12" customHeight="1">
      <c r="A666" s="77" t="s">
        <v>280</v>
      </c>
      <c r="B666" s="78">
        <v>1040</v>
      </c>
      <c r="C666" s="79"/>
      <c r="D666" s="79"/>
      <c r="E666" s="74"/>
    </row>
    <row r="667" spans="1:5" ht="12" customHeight="1">
      <c r="A667" s="77" t="s">
        <v>159</v>
      </c>
      <c r="B667" s="78">
        <v>1051</v>
      </c>
      <c r="C667" s="79"/>
      <c r="D667" s="79"/>
      <c r="E667" s="74"/>
    </row>
    <row r="668" spans="1:5" ht="12" customHeight="1">
      <c r="A668" s="77" t="s">
        <v>281</v>
      </c>
      <c r="B668" s="78">
        <v>1062</v>
      </c>
      <c r="C668" s="79"/>
      <c r="D668" s="79">
        <v>48</v>
      </c>
      <c r="E668" s="74">
        <v>48</v>
      </c>
    </row>
    <row r="669" spans="1:5" ht="12" customHeight="1">
      <c r="A669" s="77" t="s">
        <v>185</v>
      </c>
      <c r="B669" s="78">
        <v>1091</v>
      </c>
      <c r="C669" s="79">
        <v>1830</v>
      </c>
      <c r="D669" s="79">
        <v>1830</v>
      </c>
      <c r="E669" s="79">
        <v>0</v>
      </c>
    </row>
    <row r="670" spans="1:5" s="99" customFormat="1" ht="12" customHeight="1">
      <c r="A670" s="77" t="s">
        <v>191</v>
      </c>
      <c r="B670" s="78">
        <v>1092</v>
      </c>
      <c r="C670" s="79"/>
      <c r="D670" s="79"/>
      <c r="E670" s="74"/>
    </row>
    <row r="671" spans="1:5" ht="12" customHeight="1">
      <c r="A671" s="77" t="s">
        <v>160</v>
      </c>
      <c r="B671" s="78">
        <v>1098</v>
      </c>
      <c r="C671" s="79">
        <v>20000</v>
      </c>
      <c r="D671" s="79">
        <v>20000</v>
      </c>
      <c r="E671" s="79">
        <v>0</v>
      </c>
    </row>
    <row r="672" spans="1:5" s="59" customFormat="1" ht="12" customHeight="1" thickBot="1">
      <c r="A672" s="80" t="s">
        <v>173</v>
      </c>
      <c r="B672" s="81">
        <v>9999</v>
      </c>
      <c r="C672" s="127">
        <f>SUM(C658)</f>
        <v>49140</v>
      </c>
      <c r="D672" s="127">
        <f>SUM(D658)</f>
        <v>49140</v>
      </c>
      <c r="E672" s="101">
        <f>SUM(E658)</f>
        <v>7274</v>
      </c>
    </row>
    <row r="673" spans="1:5" s="59" customFormat="1" ht="12" customHeight="1">
      <c r="A673" s="80"/>
      <c r="B673" s="81"/>
      <c r="C673" s="142"/>
      <c r="D673" s="142"/>
      <c r="E673" s="141"/>
    </row>
    <row r="674" spans="1:5" s="109" customFormat="1" ht="12" customHeight="1">
      <c r="A674" s="80" t="s">
        <v>200</v>
      </c>
      <c r="B674" s="81" t="s">
        <v>201</v>
      </c>
      <c r="C674" s="79"/>
      <c r="D674" s="79"/>
      <c r="E674" s="74"/>
    </row>
    <row r="675" spans="1:5" s="109" customFormat="1" ht="12" customHeight="1">
      <c r="A675" s="80"/>
      <c r="B675" s="81"/>
      <c r="C675" s="79"/>
      <c r="D675" s="79"/>
      <c r="E675" s="74"/>
    </row>
    <row r="676" spans="1:5" s="76" customFormat="1" ht="12" customHeight="1">
      <c r="A676" s="73" t="s">
        <v>145</v>
      </c>
      <c r="B676" s="68">
        <v>1000</v>
      </c>
      <c r="C676" s="105">
        <f>SUM(C677:C686)</f>
        <v>322622</v>
      </c>
      <c r="D676" s="105">
        <f>SUM(D677:D686)</f>
        <v>322622</v>
      </c>
      <c r="E676" s="75">
        <f>SUM(E677:E686)</f>
        <v>14454</v>
      </c>
    </row>
    <row r="677" spans="1:5" ht="12" customHeight="1">
      <c r="A677" s="77" t="s">
        <v>146</v>
      </c>
      <c r="B677" s="78">
        <v>1013</v>
      </c>
      <c r="C677" s="79">
        <v>2160</v>
      </c>
      <c r="D677" s="79">
        <v>2160</v>
      </c>
      <c r="E677" s="74">
        <v>0</v>
      </c>
    </row>
    <row r="678" spans="1:5" ht="12" customHeight="1">
      <c r="A678" s="77" t="s">
        <v>181</v>
      </c>
      <c r="B678" s="78">
        <v>1014</v>
      </c>
      <c r="C678" s="79"/>
      <c r="D678" s="79">
        <v>160</v>
      </c>
      <c r="E678" s="74">
        <v>160</v>
      </c>
    </row>
    <row r="679" spans="1:5" ht="12" customHeight="1">
      <c r="A679" s="77" t="s">
        <v>158</v>
      </c>
      <c r="B679" s="78">
        <v>1015</v>
      </c>
      <c r="C679" s="79">
        <v>23800</v>
      </c>
      <c r="D679" s="79">
        <v>23640</v>
      </c>
      <c r="E679" s="74">
        <v>4618</v>
      </c>
    </row>
    <row r="680" spans="1:5" ht="12" customHeight="1">
      <c r="A680" s="77" t="s">
        <v>147</v>
      </c>
      <c r="B680" s="78">
        <v>1016</v>
      </c>
      <c r="C680" s="79">
        <v>11100</v>
      </c>
      <c r="D680" s="79">
        <v>11100</v>
      </c>
      <c r="E680" s="74">
        <v>3393</v>
      </c>
    </row>
    <row r="681" spans="1:5" ht="12" customHeight="1">
      <c r="A681" s="77" t="s">
        <v>148</v>
      </c>
      <c r="B681" s="78">
        <v>1020</v>
      </c>
      <c r="C681" s="79">
        <v>22300</v>
      </c>
      <c r="D681" s="79">
        <v>22300</v>
      </c>
      <c r="E681" s="74">
        <v>6110</v>
      </c>
    </row>
    <row r="682" spans="1:5" ht="12" customHeight="1">
      <c r="A682" s="77" t="s">
        <v>280</v>
      </c>
      <c r="B682" s="78">
        <v>1040</v>
      </c>
      <c r="C682" s="79">
        <v>250</v>
      </c>
      <c r="D682" s="79">
        <v>250</v>
      </c>
      <c r="E682" s="74">
        <v>107</v>
      </c>
    </row>
    <row r="683" spans="1:5" ht="12" customHeight="1">
      <c r="A683" s="77" t="s">
        <v>159</v>
      </c>
      <c r="B683" s="78">
        <v>1051</v>
      </c>
      <c r="C683" s="79">
        <v>1450</v>
      </c>
      <c r="D683" s="79">
        <v>1450</v>
      </c>
      <c r="E683" s="74">
        <v>66</v>
      </c>
    </row>
    <row r="684" spans="1:5" ht="12" customHeight="1">
      <c r="A684" s="77" t="s">
        <v>281</v>
      </c>
      <c r="B684" s="78">
        <v>1062</v>
      </c>
      <c r="C684" s="79">
        <v>2850</v>
      </c>
      <c r="D684" s="79">
        <v>2850</v>
      </c>
      <c r="E684" s="74">
        <v>0</v>
      </c>
    </row>
    <row r="685" spans="1:5" ht="12" customHeight="1">
      <c r="A685" s="77" t="s">
        <v>228</v>
      </c>
      <c r="B685" s="78">
        <v>1091</v>
      </c>
      <c r="C685" s="79">
        <v>15902</v>
      </c>
      <c r="D685" s="79">
        <v>15902</v>
      </c>
      <c r="E685" s="74">
        <v>0</v>
      </c>
    </row>
    <row r="686" spans="1:5" ht="12" customHeight="1">
      <c r="A686" s="77" t="s">
        <v>160</v>
      </c>
      <c r="B686" s="78">
        <v>1098</v>
      </c>
      <c r="C686" s="79">
        <v>242810</v>
      </c>
      <c r="D686" s="79">
        <v>242810</v>
      </c>
      <c r="E686" s="79">
        <v>0</v>
      </c>
    </row>
    <row r="687" spans="1:5" s="59" customFormat="1" ht="12" customHeight="1">
      <c r="A687" s="100" t="s">
        <v>173</v>
      </c>
      <c r="B687" s="146">
        <v>9999</v>
      </c>
      <c r="C687" s="142">
        <f>SUM(C676)</f>
        <v>322622</v>
      </c>
      <c r="D687" s="142">
        <f>SUM(D676)</f>
        <v>322622</v>
      </c>
      <c r="E687" s="141">
        <f>SUM(E676)</f>
        <v>14454</v>
      </c>
    </row>
    <row r="688" spans="1:5" s="59" customFormat="1" ht="12" customHeight="1" thickBot="1">
      <c r="A688" s="130" t="s">
        <v>202</v>
      </c>
      <c r="B688" s="131"/>
      <c r="C688" s="133">
        <f>SUM(C632,C655,C672,C687)</f>
        <v>1707768</v>
      </c>
      <c r="D688" s="133">
        <f>SUM(D632,D655,D672,D687)</f>
        <v>1718219</v>
      </c>
      <c r="E688" s="132">
        <f>SUM(E632,E655,E672,E687)</f>
        <v>428319</v>
      </c>
    </row>
    <row r="689" spans="1:5" s="59" customFormat="1" ht="12" customHeight="1" thickTop="1">
      <c r="A689" s="100"/>
      <c r="B689" s="146"/>
      <c r="C689" s="152"/>
      <c r="D689" s="152"/>
      <c r="E689" s="164"/>
    </row>
    <row r="690" spans="1:5" s="109" customFormat="1" ht="12" customHeight="1">
      <c r="A690" s="80" t="s">
        <v>203</v>
      </c>
      <c r="B690" s="81"/>
      <c r="C690" s="79"/>
      <c r="D690" s="79"/>
      <c r="E690" s="74"/>
    </row>
    <row r="691" spans="1:5" s="109" customFormat="1" ht="12" customHeight="1">
      <c r="A691" s="80"/>
      <c r="B691" s="81"/>
      <c r="C691" s="79"/>
      <c r="D691" s="79"/>
      <c r="E691" s="74"/>
    </row>
    <row r="692" spans="1:5" s="109" customFormat="1" ht="12" customHeight="1">
      <c r="A692" s="80" t="s">
        <v>217</v>
      </c>
      <c r="B692" s="81" t="s">
        <v>218</v>
      </c>
      <c r="C692" s="79"/>
      <c r="D692" s="79"/>
      <c r="E692" s="74"/>
    </row>
    <row r="693" spans="1:5" s="109" customFormat="1" ht="12" customHeight="1">
      <c r="A693" s="80"/>
      <c r="B693" s="81"/>
      <c r="C693" s="79"/>
      <c r="D693" s="79"/>
      <c r="E693" s="74"/>
    </row>
    <row r="694" spans="1:5" s="76" customFormat="1" ht="12" customHeight="1">
      <c r="A694" s="73" t="s">
        <v>145</v>
      </c>
      <c r="B694" s="68">
        <v>1000</v>
      </c>
      <c r="C694" s="105">
        <f>SUM(C695:C706)</f>
        <v>516500</v>
      </c>
      <c r="D694" s="105">
        <f>SUM(D695:D706)</f>
        <v>516500</v>
      </c>
      <c r="E694" s="105">
        <f>SUM(E695:E706)</f>
        <v>102414</v>
      </c>
    </row>
    <row r="695" spans="1:5" ht="12" customHeight="1">
      <c r="A695" s="77" t="s">
        <v>188</v>
      </c>
      <c r="B695" s="78">
        <v>1011</v>
      </c>
      <c r="C695" s="79">
        <v>189344</v>
      </c>
      <c r="D695" s="79">
        <v>189344</v>
      </c>
      <c r="E695" s="79">
        <v>38032</v>
      </c>
    </row>
    <row r="696" spans="1:5" ht="12" customHeight="1">
      <c r="A696" s="77" t="s">
        <v>189</v>
      </c>
      <c r="B696" s="78">
        <v>1012</v>
      </c>
      <c r="C696" s="79">
        <v>300</v>
      </c>
      <c r="D696" s="79">
        <v>300</v>
      </c>
      <c r="E696" s="79">
        <v>90</v>
      </c>
    </row>
    <row r="697" spans="1:5" ht="12" customHeight="1">
      <c r="A697" s="77" t="s">
        <v>146</v>
      </c>
      <c r="B697" s="78">
        <v>1013</v>
      </c>
      <c r="C697" s="79">
        <v>25560</v>
      </c>
      <c r="D697" s="79">
        <v>25560</v>
      </c>
      <c r="E697" s="79">
        <v>0</v>
      </c>
    </row>
    <row r="698" spans="1:5" ht="12" customHeight="1">
      <c r="A698" s="77" t="s">
        <v>158</v>
      </c>
      <c r="B698" s="78">
        <v>1015</v>
      </c>
      <c r="C698" s="79">
        <v>30300</v>
      </c>
      <c r="D698" s="79">
        <v>29800</v>
      </c>
      <c r="E698" s="79">
        <v>8953</v>
      </c>
    </row>
    <row r="699" spans="1:5" ht="12" customHeight="1">
      <c r="A699" s="77" t="s">
        <v>147</v>
      </c>
      <c r="B699" s="78">
        <v>1016</v>
      </c>
      <c r="C699" s="79">
        <v>186500</v>
      </c>
      <c r="D699" s="79">
        <v>186500</v>
      </c>
      <c r="E699" s="79">
        <v>47305</v>
      </c>
    </row>
    <row r="700" spans="1:5" ht="12" customHeight="1">
      <c r="A700" s="77" t="s">
        <v>148</v>
      </c>
      <c r="B700" s="78">
        <v>1020</v>
      </c>
      <c r="C700" s="79">
        <v>55300</v>
      </c>
      <c r="D700" s="79">
        <v>55300</v>
      </c>
      <c r="E700" s="79">
        <v>7484</v>
      </c>
    </row>
    <row r="701" spans="1:5" ht="12" customHeight="1">
      <c r="A701" s="77" t="s">
        <v>170</v>
      </c>
      <c r="B701" s="78">
        <v>1030</v>
      </c>
      <c r="C701" s="79">
        <v>12000</v>
      </c>
      <c r="D701" s="79">
        <v>12000</v>
      </c>
      <c r="E701" s="79">
        <v>0</v>
      </c>
    </row>
    <row r="702" spans="1:5" ht="12" customHeight="1">
      <c r="A702" s="77" t="s">
        <v>280</v>
      </c>
      <c r="B702" s="78">
        <v>1040</v>
      </c>
      <c r="C702" s="79">
        <v>2200</v>
      </c>
      <c r="D702" s="79">
        <v>2700</v>
      </c>
      <c r="E702" s="79">
        <v>500</v>
      </c>
    </row>
    <row r="703" spans="1:5" ht="12" customHeight="1">
      <c r="A703" s="77" t="s">
        <v>159</v>
      </c>
      <c r="B703" s="78">
        <v>1051</v>
      </c>
      <c r="C703" s="79">
        <v>400</v>
      </c>
      <c r="D703" s="79">
        <v>400</v>
      </c>
      <c r="E703" s="79">
        <v>50</v>
      </c>
    </row>
    <row r="704" spans="1:5" ht="12" customHeight="1">
      <c r="A704" s="77" t="s">
        <v>281</v>
      </c>
      <c r="B704" s="78">
        <v>1062</v>
      </c>
      <c r="C704" s="79">
        <v>150</v>
      </c>
      <c r="D704" s="79">
        <v>0</v>
      </c>
      <c r="E704" s="74"/>
    </row>
    <row r="705" spans="1:5" ht="12" customHeight="1">
      <c r="A705" s="77" t="s">
        <v>228</v>
      </c>
      <c r="B705" s="78">
        <v>1091</v>
      </c>
      <c r="C705" s="79">
        <v>14446</v>
      </c>
      <c r="D705" s="79">
        <v>14446</v>
      </c>
      <c r="E705" s="79">
        <v>0</v>
      </c>
    </row>
    <row r="706" spans="1:5" ht="12" customHeight="1">
      <c r="A706" s="77" t="s">
        <v>160</v>
      </c>
      <c r="B706" s="78">
        <v>1098</v>
      </c>
      <c r="C706" s="79"/>
      <c r="D706" s="79">
        <v>150</v>
      </c>
      <c r="E706" s="79">
        <v>0</v>
      </c>
    </row>
    <row r="707" spans="1:5" s="59" customFormat="1" ht="12" customHeight="1">
      <c r="A707" s="80" t="s">
        <v>193</v>
      </c>
      <c r="B707" s="81">
        <v>9999</v>
      </c>
      <c r="C707" s="150">
        <f>SUM(C694)</f>
        <v>516500</v>
      </c>
      <c r="D707" s="150">
        <f>SUM(D694)</f>
        <v>516500</v>
      </c>
      <c r="E707" s="150">
        <f>SUM(E694)</f>
        <v>102414</v>
      </c>
    </row>
    <row r="708" spans="1:5" s="59" customFormat="1" ht="12" customHeight="1">
      <c r="A708" s="80" t="s">
        <v>290</v>
      </c>
      <c r="B708" s="81">
        <v>5200</v>
      </c>
      <c r="C708" s="150">
        <v>38000</v>
      </c>
      <c r="D708" s="150">
        <v>44219</v>
      </c>
      <c r="E708" s="150">
        <v>7463</v>
      </c>
    </row>
    <row r="709" spans="1:5" s="76" customFormat="1" ht="12" customHeight="1">
      <c r="A709" s="80" t="s">
        <v>196</v>
      </c>
      <c r="B709" s="81">
        <v>5300</v>
      </c>
      <c r="C709" s="93"/>
      <c r="D709" s="93"/>
      <c r="E709" s="88"/>
    </row>
    <row r="710" spans="1:5" s="59" customFormat="1" ht="12" customHeight="1">
      <c r="A710" s="80" t="s">
        <v>197</v>
      </c>
      <c r="B710" s="81"/>
      <c r="C710" s="108">
        <f>SUM(C708:C709)</f>
        <v>38000</v>
      </c>
      <c r="D710" s="108">
        <f>SUM(D708:D709)</f>
        <v>44219</v>
      </c>
      <c r="E710" s="82">
        <f>SUM(E708:E709)</f>
        <v>7463</v>
      </c>
    </row>
    <row r="711" spans="1:5" s="59" customFormat="1" ht="12" customHeight="1" thickBot="1">
      <c r="A711" s="80" t="s">
        <v>173</v>
      </c>
      <c r="B711" s="81">
        <v>9999</v>
      </c>
      <c r="C711" s="127">
        <f>SUM(C707,C710)</f>
        <v>554500</v>
      </c>
      <c r="D711" s="127">
        <f>SUM(D707,D710)</f>
        <v>560719</v>
      </c>
      <c r="E711" s="101">
        <f>SUM(E707,E710)</f>
        <v>109877</v>
      </c>
    </row>
    <row r="712" spans="1:5" ht="12" customHeight="1">
      <c r="A712" s="73" t="s">
        <v>219</v>
      </c>
      <c r="B712" s="68" t="s">
        <v>220</v>
      </c>
      <c r="C712" s="79"/>
      <c r="D712" s="79"/>
      <c r="E712" s="74"/>
    </row>
    <row r="713" spans="1:5" s="95" customFormat="1" ht="12" customHeight="1">
      <c r="A713" s="73" t="s">
        <v>145</v>
      </c>
      <c r="B713" s="68">
        <v>1000</v>
      </c>
      <c r="C713" s="93">
        <f>SUM(C714:C715)</f>
        <v>0</v>
      </c>
      <c r="D713" s="93">
        <f>SUM(D714:D715)</f>
        <v>0</v>
      </c>
      <c r="E713" s="88">
        <f>SUM(E714:E715)</f>
        <v>0</v>
      </c>
    </row>
    <row r="714" spans="1:5" s="99" customFormat="1" ht="12" customHeight="1">
      <c r="A714" s="77" t="s">
        <v>148</v>
      </c>
      <c r="B714" s="78">
        <v>1020</v>
      </c>
      <c r="C714" s="79"/>
      <c r="D714" s="79"/>
      <c r="E714" s="74"/>
    </row>
    <row r="715" spans="1:5" ht="12" customHeight="1">
      <c r="A715" s="77" t="s">
        <v>170</v>
      </c>
      <c r="B715" s="78">
        <v>1030</v>
      </c>
      <c r="C715" s="79"/>
      <c r="D715" s="79"/>
      <c r="E715" s="79"/>
    </row>
    <row r="716" spans="1:5" s="76" customFormat="1" ht="12" customHeight="1">
      <c r="A716" s="80" t="s">
        <v>193</v>
      </c>
      <c r="B716" s="68">
        <v>9999</v>
      </c>
      <c r="C716" s="105">
        <f>SUM(C713)</f>
        <v>0</v>
      </c>
      <c r="D716" s="105">
        <f>SUM(D713)</f>
        <v>0</v>
      </c>
      <c r="E716" s="75">
        <f>SUM(E713)</f>
        <v>0</v>
      </c>
    </row>
    <row r="717" spans="1:5" s="59" customFormat="1" ht="12" customHeight="1">
      <c r="A717" s="80" t="s">
        <v>290</v>
      </c>
      <c r="B717" s="81">
        <v>5200</v>
      </c>
      <c r="C717" s="151"/>
      <c r="D717" s="151"/>
      <c r="E717" s="151"/>
    </row>
    <row r="718" spans="1:5" s="59" customFormat="1" ht="12" customHeight="1">
      <c r="A718" s="80" t="s">
        <v>197</v>
      </c>
      <c r="B718" s="81"/>
      <c r="C718" s="108">
        <f>SUM(C717:C717)</f>
        <v>0</v>
      </c>
      <c r="D718" s="108">
        <f>SUM(D717:D717)</f>
        <v>0</v>
      </c>
      <c r="E718" s="82">
        <f>SUM(E717:E717)</f>
        <v>0</v>
      </c>
    </row>
    <row r="719" spans="1:5" s="59" customFormat="1" ht="12" customHeight="1" thickBot="1">
      <c r="A719" s="80" t="s">
        <v>173</v>
      </c>
      <c r="B719" s="81">
        <v>9999</v>
      </c>
      <c r="C719" s="127">
        <f>SUM(C716,C718)</f>
        <v>0</v>
      </c>
      <c r="D719" s="127">
        <f>SUM(D716,D718)</f>
        <v>0</v>
      </c>
      <c r="E719" s="101">
        <f>SUM(E716,E718)</f>
        <v>0</v>
      </c>
    </row>
    <row r="720" spans="1:5" s="59" customFormat="1" ht="12" customHeight="1" thickBot="1">
      <c r="A720" s="130" t="s">
        <v>221</v>
      </c>
      <c r="B720" s="131"/>
      <c r="C720" s="133">
        <f>SUM(C711,C719)</f>
        <v>554500</v>
      </c>
      <c r="D720" s="133">
        <f>SUM(D711,D719)</f>
        <v>560719</v>
      </c>
      <c r="E720" s="133">
        <f>SUM(E711,E719)</f>
        <v>109877</v>
      </c>
    </row>
    <row r="721" spans="1:5" s="59" customFormat="1" ht="12" customHeight="1" thickTop="1">
      <c r="A721" s="216"/>
      <c r="B721" s="217"/>
      <c r="C721" s="218"/>
      <c r="D721" s="218"/>
      <c r="E721" s="218"/>
    </row>
    <row r="722" spans="1:5" s="59" customFormat="1" ht="12" customHeight="1">
      <c r="A722" s="153"/>
      <c r="B722" s="154"/>
      <c r="C722" s="155"/>
      <c r="D722" s="155"/>
      <c r="E722" s="155"/>
    </row>
    <row r="723" spans="1:5" s="98" customFormat="1" ht="12" customHeight="1">
      <c r="A723" s="80" t="s">
        <v>222</v>
      </c>
      <c r="B723" s="214"/>
      <c r="C723" s="206"/>
      <c r="D723" s="206"/>
      <c r="E723" s="206"/>
    </row>
    <row r="724" spans="1:5" s="98" customFormat="1" ht="12" customHeight="1">
      <c r="A724" s="80" t="s">
        <v>223</v>
      </c>
      <c r="B724" s="81"/>
      <c r="C724" s="79"/>
      <c r="D724" s="79"/>
      <c r="E724" s="74"/>
    </row>
    <row r="725" spans="1:5" s="98" customFormat="1" ht="12" customHeight="1">
      <c r="A725" s="80" t="s">
        <v>293</v>
      </c>
      <c r="B725" s="81" t="s">
        <v>294</v>
      </c>
      <c r="C725" s="79"/>
      <c r="D725" s="79"/>
      <c r="E725" s="74"/>
    </row>
    <row r="726" spans="1:5" s="95" customFormat="1" ht="12" customHeight="1">
      <c r="A726" s="73" t="s">
        <v>128</v>
      </c>
      <c r="B726" s="68">
        <v>100</v>
      </c>
      <c r="C726" s="93">
        <f>SUM(C727:C727)</f>
        <v>128292</v>
      </c>
      <c r="D726" s="93">
        <f>SUM(D727:D727)</f>
        <v>128192</v>
      </c>
      <c r="E726" s="93">
        <f>SUM(E727:E727)</f>
        <v>15879</v>
      </c>
    </row>
    <row r="727" spans="1:5" s="99" customFormat="1" ht="12" customHeight="1">
      <c r="A727" s="77" t="s">
        <v>129</v>
      </c>
      <c r="B727" s="78">
        <v>101</v>
      </c>
      <c r="C727" s="79">
        <v>128292</v>
      </c>
      <c r="D727" s="79">
        <v>128192</v>
      </c>
      <c r="E727" s="79">
        <v>15879</v>
      </c>
    </row>
    <row r="728" spans="1:5" s="76" customFormat="1" ht="12" customHeight="1">
      <c r="A728" s="73" t="s">
        <v>130</v>
      </c>
      <c r="B728" s="68">
        <v>200</v>
      </c>
      <c r="C728" s="105">
        <f>SUM(C729:C731)</f>
        <v>0</v>
      </c>
      <c r="D728" s="105">
        <f>SUM(D729:D731)</f>
        <v>100</v>
      </c>
      <c r="E728" s="75">
        <f>SUM(E729:E731)</f>
        <v>100</v>
      </c>
    </row>
    <row r="729" spans="1:5" s="76" customFormat="1" ht="12" customHeight="1">
      <c r="A729" s="77" t="s">
        <v>131</v>
      </c>
      <c r="B729" s="78">
        <v>205</v>
      </c>
      <c r="C729" s="105"/>
      <c r="D729" s="105"/>
      <c r="E729" s="94"/>
    </row>
    <row r="730" spans="1:5" s="76" customFormat="1" ht="12" customHeight="1">
      <c r="A730" s="77" t="s">
        <v>180</v>
      </c>
      <c r="B730" s="78">
        <v>208</v>
      </c>
      <c r="C730" s="105"/>
      <c r="D730" s="105"/>
      <c r="E730" s="94"/>
    </row>
    <row r="731" spans="1:5" ht="12" customHeight="1">
      <c r="A731" s="77" t="s">
        <v>133</v>
      </c>
      <c r="B731" s="78">
        <v>209</v>
      </c>
      <c r="C731" s="79"/>
      <c r="D731" s="79">
        <v>100</v>
      </c>
      <c r="E731" s="74">
        <v>100</v>
      </c>
    </row>
    <row r="732" spans="1:5" ht="12" customHeight="1">
      <c r="A732" s="80" t="s">
        <v>134</v>
      </c>
      <c r="B732" s="81">
        <v>500</v>
      </c>
      <c r="C732" s="108">
        <f>SUM(C733:C735)</f>
        <v>29532</v>
      </c>
      <c r="D732" s="108">
        <f>SUM(D733:D735)</f>
        <v>29532</v>
      </c>
      <c r="E732" s="82">
        <f>SUM(E733:E735)</f>
        <v>3771</v>
      </c>
    </row>
    <row r="733" spans="1:5" s="76" customFormat="1" ht="12" customHeight="1">
      <c r="A733" s="83" t="s">
        <v>135</v>
      </c>
      <c r="B733" s="84">
        <v>551</v>
      </c>
      <c r="C733" s="106">
        <v>22434</v>
      </c>
      <c r="D733" s="106">
        <v>22434</v>
      </c>
      <c r="E733" s="85">
        <v>2914</v>
      </c>
    </row>
    <row r="734" spans="1:5" s="76" customFormat="1" ht="12" customHeight="1">
      <c r="A734" s="83" t="s">
        <v>136</v>
      </c>
      <c r="B734" s="84">
        <v>560</v>
      </c>
      <c r="C734" s="106">
        <v>4906</v>
      </c>
      <c r="D734" s="106">
        <v>4906</v>
      </c>
      <c r="E734" s="85">
        <v>655</v>
      </c>
    </row>
    <row r="735" spans="1:5" s="76" customFormat="1" ht="12" customHeight="1">
      <c r="A735" s="83" t="s">
        <v>137</v>
      </c>
      <c r="B735" s="84">
        <v>580</v>
      </c>
      <c r="C735" s="106">
        <v>2192</v>
      </c>
      <c r="D735" s="106">
        <v>2192</v>
      </c>
      <c r="E735" s="85">
        <v>202</v>
      </c>
    </row>
    <row r="736" spans="1:5" s="95" customFormat="1" ht="12" customHeight="1">
      <c r="A736" s="73" t="s">
        <v>145</v>
      </c>
      <c r="B736" s="68">
        <v>1000</v>
      </c>
      <c r="C736" s="93">
        <f>SUM(C737:C747)</f>
        <v>160446</v>
      </c>
      <c r="D736" s="93">
        <f>SUM(D737:D747)</f>
        <v>160446</v>
      </c>
      <c r="E736" s="93">
        <f>SUM(E737:E747)</f>
        <v>32860</v>
      </c>
    </row>
    <row r="737" spans="1:5" s="99" customFormat="1" ht="12" customHeight="1">
      <c r="A737" s="77" t="s">
        <v>295</v>
      </c>
      <c r="B737" s="78">
        <v>1011</v>
      </c>
      <c r="C737" s="79">
        <v>89000</v>
      </c>
      <c r="D737" s="79">
        <v>89000</v>
      </c>
      <c r="E737" s="79">
        <v>20500</v>
      </c>
    </row>
    <row r="738" spans="1:5" s="99" customFormat="1" ht="12" customHeight="1">
      <c r="A738" s="77" t="s">
        <v>146</v>
      </c>
      <c r="B738" s="78">
        <v>1013</v>
      </c>
      <c r="C738" s="79">
        <v>7020</v>
      </c>
      <c r="D738" s="79">
        <v>7020</v>
      </c>
      <c r="E738" s="79">
        <v>0</v>
      </c>
    </row>
    <row r="739" spans="1:5" ht="12" customHeight="1">
      <c r="A739" s="77" t="s">
        <v>181</v>
      </c>
      <c r="B739" s="78">
        <v>1014</v>
      </c>
      <c r="C739" s="79"/>
      <c r="D739" s="79"/>
      <c r="E739" s="74"/>
    </row>
    <row r="740" spans="1:5" s="99" customFormat="1" ht="12" customHeight="1">
      <c r="A740" s="77" t="s">
        <v>158</v>
      </c>
      <c r="B740" s="78">
        <v>1015</v>
      </c>
      <c r="C740" s="79">
        <v>5491</v>
      </c>
      <c r="D740" s="79">
        <v>5491</v>
      </c>
      <c r="E740" s="79">
        <v>1486</v>
      </c>
    </row>
    <row r="741" spans="1:5" s="99" customFormat="1" ht="12" customHeight="1">
      <c r="A741" s="77" t="s">
        <v>147</v>
      </c>
      <c r="B741" s="78">
        <v>1016</v>
      </c>
      <c r="C741" s="79">
        <v>32136</v>
      </c>
      <c r="D741" s="79">
        <v>32136</v>
      </c>
      <c r="E741" s="79">
        <v>8309</v>
      </c>
    </row>
    <row r="742" spans="1:5" s="99" customFormat="1" ht="12" customHeight="1">
      <c r="A742" s="77" t="s">
        <v>148</v>
      </c>
      <c r="B742" s="78">
        <v>1020</v>
      </c>
      <c r="C742" s="79">
        <v>16407</v>
      </c>
      <c r="D742" s="79">
        <v>16407</v>
      </c>
      <c r="E742" s="79">
        <v>2565</v>
      </c>
    </row>
    <row r="743" spans="1:5" s="99" customFormat="1" ht="12" customHeight="1">
      <c r="A743" s="77" t="s">
        <v>170</v>
      </c>
      <c r="B743" s="78">
        <v>1030</v>
      </c>
      <c r="C743" s="79">
        <v>3000</v>
      </c>
      <c r="D743" s="79">
        <v>3000</v>
      </c>
      <c r="E743" s="79">
        <v>0</v>
      </c>
    </row>
    <row r="744" spans="1:5" s="99" customFormat="1" ht="12" customHeight="1">
      <c r="A744" s="77" t="s">
        <v>280</v>
      </c>
      <c r="B744" s="78">
        <v>1040</v>
      </c>
      <c r="C744" s="79"/>
      <c r="D744" s="79"/>
      <c r="E744" s="79"/>
    </row>
    <row r="745" spans="1:5" s="99" customFormat="1" ht="12" customHeight="1">
      <c r="A745" s="77" t="s">
        <v>159</v>
      </c>
      <c r="B745" s="78">
        <v>1051</v>
      </c>
      <c r="C745" s="79"/>
      <c r="D745" s="79"/>
      <c r="E745" s="79"/>
    </row>
    <row r="746" spans="1:5" s="99" customFormat="1" ht="12" customHeight="1">
      <c r="A746" s="77" t="s">
        <v>281</v>
      </c>
      <c r="B746" s="78">
        <v>1062</v>
      </c>
      <c r="C746" s="79">
        <v>3620</v>
      </c>
      <c r="D746" s="79">
        <v>3620</v>
      </c>
      <c r="E746" s="79">
        <v>0</v>
      </c>
    </row>
    <row r="747" spans="1:5" s="99" customFormat="1" ht="12" customHeight="1">
      <c r="A747" s="77" t="s">
        <v>228</v>
      </c>
      <c r="B747" s="78">
        <v>1091</v>
      </c>
      <c r="C747" s="79">
        <v>3772</v>
      </c>
      <c r="D747" s="79">
        <v>3772</v>
      </c>
      <c r="E747" s="79">
        <v>0</v>
      </c>
    </row>
    <row r="748" spans="1:5" s="59" customFormat="1" ht="12" customHeight="1" thickBot="1">
      <c r="A748" s="80" t="s">
        <v>173</v>
      </c>
      <c r="B748" s="81">
        <v>9999</v>
      </c>
      <c r="C748" s="127">
        <f>SUM(C726,C732,C728,C736)</f>
        <v>318270</v>
      </c>
      <c r="D748" s="127">
        <f>SUM(D726,D732,D728,D736)</f>
        <v>318270</v>
      </c>
      <c r="E748" s="127">
        <f>SUM(E726,E732,E728,E736)</f>
        <v>52610</v>
      </c>
    </row>
    <row r="749" spans="1:5" s="59" customFormat="1" ht="12" customHeight="1">
      <c r="A749" s="80"/>
      <c r="B749" s="81"/>
      <c r="C749" s="117"/>
      <c r="D749" s="117"/>
      <c r="E749" s="114"/>
    </row>
    <row r="750" spans="1:5" s="98" customFormat="1" ht="12" customHeight="1">
      <c r="A750" s="80" t="s">
        <v>296</v>
      </c>
      <c r="B750" s="81" t="s">
        <v>297</v>
      </c>
      <c r="C750" s="79"/>
      <c r="D750" s="79"/>
      <c r="E750" s="74"/>
    </row>
    <row r="751" spans="1:5" s="95" customFormat="1" ht="12" customHeight="1">
      <c r="A751" s="73" t="s">
        <v>128</v>
      </c>
      <c r="B751" s="68">
        <v>100</v>
      </c>
      <c r="C751" s="93">
        <f>SUM(C752:C752)</f>
        <v>84098</v>
      </c>
      <c r="D751" s="93">
        <f>SUM(D752:D752)</f>
        <v>84098</v>
      </c>
      <c r="E751" s="93">
        <f>SUM(E752:E752)</f>
        <v>12185</v>
      </c>
    </row>
    <row r="752" spans="1:5" s="99" customFormat="1" ht="12" customHeight="1">
      <c r="A752" s="77" t="s">
        <v>129</v>
      </c>
      <c r="B752" s="78">
        <v>101</v>
      </c>
      <c r="C752" s="79">
        <v>84098</v>
      </c>
      <c r="D752" s="79">
        <v>84098</v>
      </c>
      <c r="E752" s="79">
        <v>12185</v>
      </c>
    </row>
    <row r="753" spans="1:5" s="76" customFormat="1" ht="12" customHeight="1">
      <c r="A753" s="73" t="s">
        <v>130</v>
      </c>
      <c r="B753" s="68">
        <v>200</v>
      </c>
      <c r="C753" s="105">
        <f>SUM(C754:C756)</f>
        <v>0</v>
      </c>
      <c r="D753" s="105">
        <f>SUM(D754:D756)</f>
        <v>0</v>
      </c>
      <c r="E753" s="75">
        <f>SUM(E754:E756)</f>
        <v>0</v>
      </c>
    </row>
    <row r="754" spans="1:5" s="76" customFormat="1" ht="12" customHeight="1">
      <c r="A754" s="77" t="s">
        <v>131</v>
      </c>
      <c r="B754" s="78">
        <v>205</v>
      </c>
      <c r="C754" s="105"/>
      <c r="D754" s="105"/>
      <c r="E754" s="94"/>
    </row>
    <row r="755" spans="1:5" s="76" customFormat="1" ht="12" customHeight="1">
      <c r="A755" s="77" t="s">
        <v>180</v>
      </c>
      <c r="B755" s="78">
        <v>208</v>
      </c>
      <c r="C755" s="105"/>
      <c r="D755" s="105"/>
      <c r="E755" s="94"/>
    </row>
    <row r="756" spans="1:5" ht="12" customHeight="1">
      <c r="A756" s="77" t="s">
        <v>133</v>
      </c>
      <c r="B756" s="78">
        <v>209</v>
      </c>
      <c r="C756" s="79"/>
      <c r="D756" s="79"/>
      <c r="E756" s="74"/>
    </row>
    <row r="757" spans="1:5" ht="12" customHeight="1">
      <c r="A757" s="80" t="s">
        <v>134</v>
      </c>
      <c r="B757" s="81">
        <v>500</v>
      </c>
      <c r="C757" s="108">
        <f>SUM(C758:C760)</f>
        <v>18434</v>
      </c>
      <c r="D757" s="108">
        <f>SUM(D758:D760)</f>
        <v>18434</v>
      </c>
      <c r="E757" s="82">
        <f>SUM(E758:E760)</f>
        <v>2865</v>
      </c>
    </row>
    <row r="758" spans="1:5" s="76" customFormat="1" ht="12" customHeight="1">
      <c r="A758" s="83" t="s">
        <v>135</v>
      </c>
      <c r="B758" s="84">
        <v>551</v>
      </c>
      <c r="C758" s="106">
        <v>14655</v>
      </c>
      <c r="D758" s="106">
        <v>14655</v>
      </c>
      <c r="E758" s="85">
        <v>2245</v>
      </c>
    </row>
    <row r="759" spans="1:5" s="76" customFormat="1" ht="12" customHeight="1">
      <c r="A759" s="83" t="s">
        <v>136</v>
      </c>
      <c r="B759" s="84">
        <v>560</v>
      </c>
      <c r="C759" s="106">
        <v>3059</v>
      </c>
      <c r="D759" s="106">
        <v>3059</v>
      </c>
      <c r="E759" s="85">
        <v>477</v>
      </c>
    </row>
    <row r="760" spans="1:5" s="76" customFormat="1" ht="12" customHeight="1">
      <c r="A760" s="83" t="s">
        <v>137</v>
      </c>
      <c r="B760" s="84">
        <v>580</v>
      </c>
      <c r="C760" s="106">
        <v>720</v>
      </c>
      <c r="D760" s="106">
        <v>720</v>
      </c>
      <c r="E760" s="85">
        <v>143</v>
      </c>
    </row>
    <row r="761" spans="1:5" s="95" customFormat="1" ht="12" customHeight="1">
      <c r="A761" s="73" t="s">
        <v>145</v>
      </c>
      <c r="B761" s="68">
        <v>1000</v>
      </c>
      <c r="C761" s="93">
        <f>SUM(C762:C768)</f>
        <v>25477</v>
      </c>
      <c r="D761" s="93">
        <f>SUM(D762:D768)</f>
        <v>25477</v>
      </c>
      <c r="E761" s="93">
        <f>SUM(E762:E768)</f>
        <v>4294</v>
      </c>
    </row>
    <row r="762" spans="1:5" s="99" customFormat="1" ht="12" customHeight="1">
      <c r="A762" s="77" t="s">
        <v>146</v>
      </c>
      <c r="B762" s="78">
        <v>1013</v>
      </c>
      <c r="C762" s="79">
        <v>5220</v>
      </c>
      <c r="D762" s="79">
        <v>4906</v>
      </c>
      <c r="E762" s="79"/>
    </row>
    <row r="763" spans="1:5" s="99" customFormat="1" ht="12" customHeight="1">
      <c r="A763" s="77" t="s">
        <v>158</v>
      </c>
      <c r="B763" s="78">
        <v>1015</v>
      </c>
      <c r="C763" s="79">
        <v>4830</v>
      </c>
      <c r="D763" s="79">
        <v>4830</v>
      </c>
      <c r="E763" s="79">
        <v>902</v>
      </c>
    </row>
    <row r="764" spans="1:5" s="99" customFormat="1" ht="12" customHeight="1">
      <c r="A764" s="77" t="s">
        <v>147</v>
      </c>
      <c r="B764" s="78">
        <v>1016</v>
      </c>
      <c r="C764" s="79">
        <v>7958</v>
      </c>
      <c r="D764" s="79">
        <v>8357</v>
      </c>
      <c r="E764" s="79">
        <v>2198</v>
      </c>
    </row>
    <row r="765" spans="1:5" s="99" customFormat="1" ht="12" customHeight="1">
      <c r="A765" s="77" t="s">
        <v>148</v>
      </c>
      <c r="B765" s="78">
        <v>1020</v>
      </c>
      <c r="C765" s="79">
        <v>4946</v>
      </c>
      <c r="D765" s="79">
        <v>4937</v>
      </c>
      <c r="E765" s="79">
        <v>1194</v>
      </c>
    </row>
    <row r="766" spans="1:5" s="99" customFormat="1" ht="12" customHeight="1">
      <c r="A766" s="77" t="s">
        <v>170</v>
      </c>
      <c r="B766" s="78">
        <v>1030</v>
      </c>
      <c r="C766" s="79"/>
      <c r="D766" s="79"/>
      <c r="E766" s="79"/>
    </row>
    <row r="767" spans="1:5" s="99" customFormat="1" ht="12" customHeight="1">
      <c r="A767" s="77" t="s">
        <v>228</v>
      </c>
      <c r="B767" s="78">
        <v>1091</v>
      </c>
      <c r="C767" s="79">
        <v>2523</v>
      </c>
      <c r="D767" s="79">
        <v>2447</v>
      </c>
      <c r="E767" s="79"/>
    </row>
    <row r="768" spans="1:5" s="99" customFormat="1" ht="12" customHeight="1">
      <c r="A768" s="77" t="s">
        <v>160</v>
      </c>
      <c r="B768" s="78">
        <v>1098</v>
      </c>
      <c r="C768" s="79"/>
      <c r="D768" s="79"/>
      <c r="E768" s="79"/>
    </row>
    <row r="769" spans="1:5" s="128" customFormat="1" ht="12" customHeight="1">
      <c r="A769" s="80" t="s">
        <v>193</v>
      </c>
      <c r="B769" s="81">
        <v>9999</v>
      </c>
      <c r="C769" s="108">
        <f>SUM(C751,C753,C757,C761)</f>
        <v>128009</v>
      </c>
      <c r="D769" s="108">
        <f>SUM(D751,D753,D757,D761)</f>
        <v>128009</v>
      </c>
      <c r="E769" s="108">
        <f>SUM(E751,E753,E757,E761)</f>
        <v>19344</v>
      </c>
    </row>
    <row r="770" spans="1:5" s="76" customFormat="1" ht="12" customHeight="1">
      <c r="A770" s="73" t="s">
        <v>194</v>
      </c>
      <c r="B770" s="68">
        <v>5100</v>
      </c>
      <c r="C770" s="93"/>
      <c r="D770" s="93"/>
      <c r="E770" s="93"/>
    </row>
    <row r="771" spans="1:5" s="59" customFormat="1" ht="12" customHeight="1">
      <c r="A771" s="100" t="s">
        <v>197</v>
      </c>
      <c r="B771" s="146"/>
      <c r="C771" s="152">
        <f>SUM(C770:C770)</f>
        <v>0</v>
      </c>
      <c r="D771" s="152">
        <f>SUM(D770:D770)</f>
        <v>0</v>
      </c>
      <c r="E771" s="152">
        <f>SUM(E770:E770)</f>
        <v>0</v>
      </c>
    </row>
    <row r="772" spans="1:5" s="59" customFormat="1" ht="12" customHeight="1" thickBot="1">
      <c r="A772" s="100" t="s">
        <v>173</v>
      </c>
      <c r="B772" s="146">
        <v>9999</v>
      </c>
      <c r="C772" s="127">
        <f>SUM(C769,C771)</f>
        <v>128009</v>
      </c>
      <c r="D772" s="127">
        <f>SUM(D769,D771)</f>
        <v>128009</v>
      </c>
      <c r="E772" s="127">
        <f>SUM(E769,E771)</f>
        <v>19344</v>
      </c>
    </row>
    <row r="773" spans="1:5" s="128" customFormat="1" ht="12" customHeight="1">
      <c r="A773" s="80"/>
      <c r="B773" s="81"/>
      <c r="C773" s="117"/>
      <c r="D773" s="117"/>
      <c r="E773" s="114"/>
    </row>
    <row r="774" spans="1:5" s="98" customFormat="1" ht="12" customHeight="1">
      <c r="A774" s="156" t="s">
        <v>224</v>
      </c>
      <c r="B774" s="157" t="s">
        <v>298</v>
      </c>
      <c r="C774" s="79"/>
      <c r="D774" s="79"/>
      <c r="E774" s="74"/>
    </row>
    <row r="775" spans="1:5" s="95" customFormat="1" ht="12" customHeight="1">
      <c r="A775" s="73" t="s">
        <v>145</v>
      </c>
      <c r="B775" s="68">
        <v>1000</v>
      </c>
      <c r="C775" s="93">
        <f>SUM(C776:C777)</f>
        <v>216000</v>
      </c>
      <c r="D775" s="93">
        <f>SUM(D776:D777)</f>
        <v>216000</v>
      </c>
      <c r="E775" s="88">
        <f>SUM(E776:E777)</f>
        <v>6896</v>
      </c>
    </row>
    <row r="776" spans="1:5" s="99" customFormat="1" ht="12" customHeight="1">
      <c r="A776" s="77" t="s">
        <v>158</v>
      </c>
      <c r="B776" s="78">
        <v>1015</v>
      </c>
      <c r="C776" s="79">
        <v>88000</v>
      </c>
      <c r="D776" s="79">
        <v>88000</v>
      </c>
      <c r="E776" s="74">
        <v>6896</v>
      </c>
    </row>
    <row r="777" spans="1:5" s="99" customFormat="1" ht="12" customHeight="1">
      <c r="A777" s="77" t="s">
        <v>148</v>
      </c>
      <c r="B777" s="158">
        <v>1020</v>
      </c>
      <c r="C777" s="79">
        <v>128000</v>
      </c>
      <c r="D777" s="79">
        <v>128000</v>
      </c>
      <c r="E777" s="74"/>
    </row>
    <row r="778" spans="1:5" s="128" customFormat="1" ht="12" customHeight="1" thickBot="1">
      <c r="A778" s="80" t="s">
        <v>209</v>
      </c>
      <c r="B778" s="81">
        <v>9999</v>
      </c>
      <c r="C778" s="160">
        <f>SUM(C775)</f>
        <v>216000</v>
      </c>
      <c r="D778" s="160">
        <f>SUM(D775)</f>
        <v>216000</v>
      </c>
      <c r="E778" s="159">
        <f>SUM(E775)</f>
        <v>6896</v>
      </c>
    </row>
    <row r="779" spans="1:5" s="128" customFormat="1" ht="12" customHeight="1">
      <c r="A779" s="80"/>
      <c r="B779" s="81"/>
      <c r="C779" s="117"/>
      <c r="D779" s="117"/>
      <c r="E779" s="114"/>
    </row>
    <row r="780" spans="1:5" s="98" customFormat="1" ht="12" customHeight="1">
      <c r="A780" s="156" t="s">
        <v>299</v>
      </c>
      <c r="B780" s="157" t="s">
        <v>300</v>
      </c>
      <c r="C780" s="79"/>
      <c r="D780" s="79"/>
      <c r="E780" s="74"/>
    </row>
    <row r="781" spans="1:5" s="95" customFormat="1" ht="12" customHeight="1">
      <c r="A781" s="73" t="s">
        <v>145</v>
      </c>
      <c r="B781" s="68">
        <v>1000</v>
      </c>
      <c r="C781" s="93">
        <f>SUM(C782:C782)</f>
        <v>63540</v>
      </c>
      <c r="D781" s="93">
        <f>SUM(D782:D782)</f>
        <v>63540</v>
      </c>
      <c r="E781" s="88">
        <f>SUM(E782:E782)</f>
        <v>5972</v>
      </c>
    </row>
    <row r="782" spans="1:5" s="99" customFormat="1" ht="12" customHeight="1">
      <c r="A782" s="77" t="s">
        <v>160</v>
      </c>
      <c r="B782" s="78">
        <v>1098</v>
      </c>
      <c r="C782" s="79">
        <v>63540</v>
      </c>
      <c r="D782" s="79">
        <v>63540</v>
      </c>
      <c r="E782" s="74">
        <v>5972</v>
      </c>
    </row>
    <row r="783" spans="1:5" s="128" customFormat="1" ht="12" customHeight="1" thickBot="1">
      <c r="A783" s="80" t="s">
        <v>209</v>
      </c>
      <c r="B783" s="81">
        <v>9999</v>
      </c>
      <c r="C783" s="160">
        <f>SUM(C781)</f>
        <v>63540</v>
      </c>
      <c r="D783" s="160">
        <f>SUM(D781)</f>
        <v>63540</v>
      </c>
      <c r="E783" s="159">
        <f>SUM(E781)</f>
        <v>5972</v>
      </c>
    </row>
    <row r="784" spans="1:5" s="128" customFormat="1" ht="12" customHeight="1">
      <c r="A784" s="80" t="s">
        <v>247</v>
      </c>
      <c r="B784" s="81"/>
      <c r="C784" s="129">
        <f>SUM(C748,C772,C778,C783)</f>
        <v>725819</v>
      </c>
      <c r="D784" s="129">
        <f>SUM(D748,D772,D778,D783)</f>
        <v>725819</v>
      </c>
      <c r="E784" s="129">
        <f>SUM(E748,E772,E778,E783)</f>
        <v>84822</v>
      </c>
    </row>
    <row r="785" spans="1:5" s="128" customFormat="1" ht="12" customHeight="1" thickBot="1">
      <c r="A785" s="130" t="s">
        <v>242</v>
      </c>
      <c r="B785" s="131"/>
      <c r="C785" s="133">
        <f>SUM(C784)</f>
        <v>725819</v>
      </c>
      <c r="D785" s="133">
        <f>SUM(D784)</f>
        <v>725819</v>
      </c>
      <c r="E785" s="132">
        <f>SUM(E784)</f>
        <v>84822</v>
      </c>
    </row>
    <row r="786" spans="1:5" s="98" customFormat="1" ht="12" customHeight="1" thickTop="1">
      <c r="A786" s="140"/>
      <c r="B786" s="144"/>
      <c r="C786" s="136"/>
      <c r="D786" s="136"/>
      <c r="E786" s="71"/>
    </row>
    <row r="787" spans="1:5" s="98" customFormat="1" ht="12" customHeight="1">
      <c r="A787" s="80" t="s">
        <v>301</v>
      </c>
      <c r="B787" s="81"/>
      <c r="C787" s="79"/>
      <c r="D787" s="79"/>
      <c r="E787" s="74"/>
    </row>
    <row r="788" spans="1:5" s="98" customFormat="1" ht="12" customHeight="1">
      <c r="A788" s="80"/>
      <c r="B788" s="81"/>
      <c r="C788" s="79"/>
      <c r="D788" s="79"/>
      <c r="E788" s="74"/>
    </row>
    <row r="789" spans="1:5" s="98" customFormat="1" ht="12" customHeight="1">
      <c r="A789" s="80" t="s">
        <v>302</v>
      </c>
      <c r="B789" s="84"/>
      <c r="C789" s="79"/>
      <c r="D789" s="79"/>
      <c r="E789" s="74"/>
    </row>
    <row r="790" spans="1:5" s="98" customFormat="1" ht="12" customHeight="1">
      <c r="A790" s="80"/>
      <c r="B790" s="84"/>
      <c r="C790" s="79"/>
      <c r="D790" s="79"/>
      <c r="E790" s="74"/>
    </row>
    <row r="791" spans="1:5" s="98" customFormat="1" ht="12" customHeight="1">
      <c r="A791" s="148" t="s">
        <v>303</v>
      </c>
      <c r="B791" s="149" t="s">
        <v>304</v>
      </c>
      <c r="C791" s="79"/>
      <c r="D791" s="79"/>
      <c r="E791" s="74"/>
    </row>
    <row r="792" spans="1:5" s="98" customFormat="1" ht="12" customHeight="1">
      <c r="A792" s="73" t="s">
        <v>130</v>
      </c>
      <c r="B792" s="68">
        <v>200</v>
      </c>
      <c r="C792" s="108">
        <f>SUM(C793)</f>
        <v>0</v>
      </c>
      <c r="D792" s="108">
        <f>SUM(D793)</f>
        <v>0</v>
      </c>
      <c r="E792" s="82">
        <f>SUM(E793)</f>
        <v>0</v>
      </c>
    </row>
    <row r="793" spans="1:5" s="98" customFormat="1" ht="12" customHeight="1">
      <c r="A793" s="77" t="s">
        <v>286</v>
      </c>
      <c r="B793" s="78">
        <v>202</v>
      </c>
      <c r="C793" s="79"/>
      <c r="D793" s="79"/>
      <c r="E793" s="74"/>
    </row>
    <row r="794" spans="1:5" ht="12" customHeight="1">
      <c r="A794" s="80" t="s">
        <v>134</v>
      </c>
      <c r="B794" s="81">
        <v>500</v>
      </c>
      <c r="C794" s="108">
        <f>SUM(C795:C797)</f>
        <v>0</v>
      </c>
      <c r="D794" s="108">
        <f>SUM(D795:D797)</f>
        <v>0</v>
      </c>
      <c r="E794" s="82">
        <f>SUM(E795:E797)</f>
        <v>0</v>
      </c>
    </row>
    <row r="795" spans="1:5" s="76" customFormat="1" ht="12" customHeight="1">
      <c r="A795" s="83" t="s">
        <v>135</v>
      </c>
      <c r="B795" s="84">
        <v>551</v>
      </c>
      <c r="C795" s="106"/>
      <c r="D795" s="106"/>
      <c r="E795" s="85"/>
    </row>
    <row r="796" spans="1:5" s="76" customFormat="1" ht="12" customHeight="1">
      <c r="A796" s="83" t="s">
        <v>136</v>
      </c>
      <c r="B796" s="84">
        <v>560</v>
      </c>
      <c r="C796" s="106"/>
      <c r="D796" s="106"/>
      <c r="E796" s="85"/>
    </row>
    <row r="797" spans="1:5" s="76" customFormat="1" ht="12" customHeight="1">
      <c r="A797" s="83" t="s">
        <v>137</v>
      </c>
      <c r="B797" s="84">
        <v>580</v>
      </c>
      <c r="C797" s="106"/>
      <c r="D797" s="106"/>
      <c r="E797" s="85"/>
    </row>
    <row r="798" spans="1:5" s="95" customFormat="1" ht="12" customHeight="1">
      <c r="A798" s="73" t="s">
        <v>145</v>
      </c>
      <c r="B798" s="68">
        <v>1000</v>
      </c>
      <c r="C798" s="93">
        <f>SUM(C799:C803)</f>
        <v>92850</v>
      </c>
      <c r="D798" s="93">
        <f>SUM(D799:D803)</f>
        <v>92850</v>
      </c>
      <c r="E798" s="93">
        <f>SUM(E799:E803)</f>
        <v>4907</v>
      </c>
    </row>
    <row r="799" spans="1:5" s="99" customFormat="1" ht="12" customHeight="1">
      <c r="A799" s="77" t="s">
        <v>158</v>
      </c>
      <c r="B799" s="78">
        <v>1015</v>
      </c>
      <c r="C799" s="79">
        <v>2200</v>
      </c>
      <c r="D799" s="79">
        <v>2218</v>
      </c>
      <c r="E799" s="79">
        <v>18</v>
      </c>
    </row>
    <row r="800" spans="1:5" s="99" customFormat="1" ht="12" customHeight="1">
      <c r="A800" s="77" t="s">
        <v>147</v>
      </c>
      <c r="B800" s="78">
        <v>1016</v>
      </c>
      <c r="C800" s="79">
        <v>63000</v>
      </c>
      <c r="D800" s="79">
        <v>62800</v>
      </c>
      <c r="E800" s="79">
        <v>4707</v>
      </c>
    </row>
    <row r="801" spans="1:5" s="99" customFormat="1" ht="12" customHeight="1">
      <c r="A801" s="77" t="s">
        <v>148</v>
      </c>
      <c r="B801" s="78">
        <v>1020</v>
      </c>
      <c r="C801" s="79">
        <v>15550</v>
      </c>
      <c r="D801" s="79">
        <v>15726</v>
      </c>
      <c r="E801" s="79">
        <v>176</v>
      </c>
    </row>
    <row r="802" spans="1:5" s="99" customFormat="1" ht="12" customHeight="1">
      <c r="A802" s="77" t="s">
        <v>170</v>
      </c>
      <c r="B802" s="78">
        <v>1030</v>
      </c>
      <c r="C802" s="79">
        <v>12100</v>
      </c>
      <c r="D802" s="79">
        <v>12100</v>
      </c>
      <c r="E802" s="79"/>
    </row>
    <row r="803" spans="1:5" s="99" customFormat="1" ht="12" customHeight="1">
      <c r="A803" s="77" t="s">
        <v>191</v>
      </c>
      <c r="B803" s="78">
        <v>1092</v>
      </c>
      <c r="C803" s="79">
        <v>0</v>
      </c>
      <c r="D803" s="79">
        <v>6</v>
      </c>
      <c r="E803" s="74">
        <v>6</v>
      </c>
    </row>
    <row r="804" spans="1:5" s="128" customFormat="1" ht="12" customHeight="1" thickBot="1">
      <c r="A804" s="80" t="s">
        <v>138</v>
      </c>
      <c r="B804" s="81">
        <v>9999</v>
      </c>
      <c r="C804" s="160">
        <f>SUM(C792,C794,C798)</f>
        <v>92850</v>
      </c>
      <c r="D804" s="160">
        <f>SUM(D792,D794,D798)</f>
        <v>92850</v>
      </c>
      <c r="E804" s="160">
        <f>SUM(E792,E794,E798)</f>
        <v>4907</v>
      </c>
    </row>
    <row r="805" spans="1:5" s="128" customFormat="1" ht="12" customHeight="1">
      <c r="A805" s="80"/>
      <c r="B805" s="81"/>
      <c r="C805" s="117"/>
      <c r="D805" s="117"/>
      <c r="E805" s="117"/>
    </row>
    <row r="806" spans="1:5" s="98" customFormat="1" ht="12" customHeight="1">
      <c r="A806" s="80" t="s">
        <v>305</v>
      </c>
      <c r="B806" s="81" t="s">
        <v>306</v>
      </c>
      <c r="C806" s="79"/>
      <c r="D806" s="79"/>
      <c r="E806" s="79"/>
    </row>
    <row r="807" spans="1:5" s="95" customFormat="1" ht="12" customHeight="1">
      <c r="A807" s="73" t="s">
        <v>145</v>
      </c>
      <c r="B807" s="68">
        <v>1000</v>
      </c>
      <c r="C807" s="93">
        <f>SUM(C808:C811)</f>
        <v>818100</v>
      </c>
      <c r="D807" s="93">
        <f>SUM(D808:D811)</f>
        <v>818100</v>
      </c>
      <c r="E807" s="93">
        <f>SUM(E808:E811)</f>
        <v>525425</v>
      </c>
    </row>
    <row r="808" spans="1:5" s="95" customFormat="1" ht="12" customHeight="1">
      <c r="A808" s="77" t="s">
        <v>158</v>
      </c>
      <c r="B808" s="78">
        <v>1015</v>
      </c>
      <c r="C808" s="106">
        <f>41000-30000</f>
        <v>11000</v>
      </c>
      <c r="D808" s="106">
        <f>41000-30000</f>
        <v>11000</v>
      </c>
      <c r="E808" s="106"/>
    </row>
    <row r="809" spans="1:5" s="99" customFormat="1" ht="12" customHeight="1">
      <c r="A809" s="77" t="s">
        <v>147</v>
      </c>
      <c r="B809" s="78">
        <v>1016</v>
      </c>
      <c r="C809" s="79">
        <v>607100</v>
      </c>
      <c r="D809" s="79">
        <v>526787</v>
      </c>
      <c r="E809" s="79">
        <v>245112</v>
      </c>
    </row>
    <row r="810" spans="1:5" s="99" customFormat="1" ht="12" customHeight="1">
      <c r="A810" s="77" t="s">
        <v>148</v>
      </c>
      <c r="B810" s="78">
        <v>1020</v>
      </c>
      <c r="C810" s="79">
        <f>170000+30000</f>
        <v>200000</v>
      </c>
      <c r="D810" s="79">
        <v>274336</v>
      </c>
      <c r="E810" s="79">
        <v>274336</v>
      </c>
    </row>
    <row r="811" spans="1:5" s="99" customFormat="1" ht="12" customHeight="1">
      <c r="A811" s="77" t="s">
        <v>191</v>
      </c>
      <c r="B811" s="78">
        <v>1092</v>
      </c>
      <c r="C811" s="161"/>
      <c r="D811" s="161">
        <v>5977</v>
      </c>
      <c r="E811" s="161">
        <v>5977</v>
      </c>
    </row>
    <row r="812" spans="1:5" s="95" customFormat="1" ht="12" customHeight="1" thickBot="1">
      <c r="A812" s="73" t="s">
        <v>138</v>
      </c>
      <c r="B812" s="68">
        <v>9999</v>
      </c>
      <c r="C812" s="120">
        <f>SUM(C807)</f>
        <v>818100</v>
      </c>
      <c r="D812" s="120">
        <f>SUM(D807)</f>
        <v>818100</v>
      </c>
      <c r="E812" s="120">
        <f>SUM(E807)</f>
        <v>525425</v>
      </c>
    </row>
    <row r="813" spans="1:5" s="128" customFormat="1" ht="12" customHeight="1">
      <c r="A813" s="80"/>
      <c r="B813" s="81"/>
      <c r="C813" s="117"/>
      <c r="D813" s="117"/>
      <c r="E813" s="117"/>
    </row>
    <row r="814" spans="1:5" s="98" customFormat="1" ht="12" customHeight="1">
      <c r="A814" s="80" t="s">
        <v>307</v>
      </c>
      <c r="B814" s="81" t="s">
        <v>308</v>
      </c>
      <c r="C814" s="79"/>
      <c r="D814" s="79"/>
      <c r="E814" s="79"/>
    </row>
    <row r="815" spans="1:5" s="95" customFormat="1" ht="12" customHeight="1">
      <c r="A815" s="73" t="s">
        <v>195</v>
      </c>
      <c r="B815" s="68">
        <v>5200</v>
      </c>
      <c r="C815" s="93">
        <f>3403314+90000</f>
        <v>3493314</v>
      </c>
      <c r="D815" s="93">
        <v>3408314</v>
      </c>
      <c r="E815" s="93">
        <v>99103</v>
      </c>
    </row>
    <row r="816" spans="1:5" s="95" customFormat="1" ht="12" customHeight="1">
      <c r="A816" s="73" t="s">
        <v>196</v>
      </c>
      <c r="B816" s="68">
        <v>5300</v>
      </c>
      <c r="C816" s="126">
        <f>12070+35000</f>
        <v>47070</v>
      </c>
      <c r="D816" s="126">
        <f>12070+35000</f>
        <v>47070</v>
      </c>
      <c r="E816" s="126"/>
    </row>
    <row r="817" spans="1:5" s="128" customFormat="1" ht="12" customHeight="1" thickBot="1">
      <c r="A817" s="100" t="s">
        <v>138</v>
      </c>
      <c r="B817" s="146">
        <v>9999</v>
      </c>
      <c r="C817" s="160">
        <f>SUM(C815:C816)</f>
        <v>3540384</v>
      </c>
      <c r="D817" s="160">
        <f>SUM(D815:D816)</f>
        <v>3455384</v>
      </c>
      <c r="E817" s="160">
        <f>SUM(E815:E816)</f>
        <v>99103</v>
      </c>
    </row>
    <row r="818" spans="1:5" s="128" customFormat="1" ht="12" customHeight="1">
      <c r="A818" s="80" t="s">
        <v>247</v>
      </c>
      <c r="B818" s="81"/>
      <c r="C818" s="129">
        <f>SUM(C804,C812,C817)</f>
        <v>4451334</v>
      </c>
      <c r="D818" s="129">
        <f>SUM(D804,D812,D817)</f>
        <v>4366334</v>
      </c>
      <c r="E818" s="129">
        <f>SUM(E804,E812,E817)</f>
        <v>629435</v>
      </c>
    </row>
    <row r="819" spans="1:5" s="128" customFormat="1" ht="12" customHeight="1">
      <c r="A819" s="80"/>
      <c r="B819" s="81"/>
      <c r="C819" s="129"/>
      <c r="D819" s="129"/>
      <c r="E819" s="129"/>
    </row>
    <row r="820" spans="1:5" s="128" customFormat="1" ht="12" customHeight="1">
      <c r="A820" s="80" t="s">
        <v>309</v>
      </c>
      <c r="B820" s="81"/>
      <c r="C820" s="93"/>
      <c r="D820" s="93"/>
      <c r="E820" s="93"/>
    </row>
    <row r="821" spans="1:5" s="98" customFormat="1" ht="12" customHeight="1">
      <c r="A821" s="80" t="s">
        <v>310</v>
      </c>
      <c r="B821" s="81" t="s">
        <v>311</v>
      </c>
      <c r="C821" s="79"/>
      <c r="D821" s="79"/>
      <c r="E821" s="79"/>
    </row>
    <row r="822" spans="1:5" s="95" customFormat="1" ht="12" customHeight="1">
      <c r="A822" s="73" t="s">
        <v>130</v>
      </c>
      <c r="B822" s="68">
        <v>200</v>
      </c>
      <c r="C822" s="93">
        <f>SUM(C823)</f>
        <v>0</v>
      </c>
      <c r="D822" s="93">
        <f>SUM(D823)</f>
        <v>0</v>
      </c>
      <c r="E822" s="93">
        <f>SUM(E823)</f>
        <v>0</v>
      </c>
    </row>
    <row r="823" spans="1:5" s="99" customFormat="1" ht="12" customHeight="1">
      <c r="A823" s="77" t="s">
        <v>286</v>
      </c>
      <c r="B823" s="78">
        <v>202</v>
      </c>
      <c r="C823" s="79"/>
      <c r="D823" s="79"/>
      <c r="E823" s="79"/>
    </row>
    <row r="824" spans="1:5" s="95" customFormat="1" ht="12" customHeight="1">
      <c r="A824" s="73" t="s">
        <v>145</v>
      </c>
      <c r="B824" s="68">
        <v>1000</v>
      </c>
      <c r="C824" s="93">
        <f>SUM(C825:C828)</f>
        <v>123998</v>
      </c>
      <c r="D824" s="93">
        <f>SUM(D825:D828)</f>
        <v>123998</v>
      </c>
      <c r="E824" s="93">
        <f>SUM(E825:E828)</f>
        <v>1285</v>
      </c>
    </row>
    <row r="825" spans="1:5" s="99" customFormat="1" ht="12" customHeight="1">
      <c r="A825" s="77" t="s">
        <v>158</v>
      </c>
      <c r="B825" s="78">
        <v>1015</v>
      </c>
      <c r="C825" s="79">
        <v>47998</v>
      </c>
      <c r="D825" s="79">
        <v>47998</v>
      </c>
      <c r="E825" s="79">
        <v>893</v>
      </c>
    </row>
    <row r="826" spans="1:5" s="99" customFormat="1" ht="12" customHeight="1">
      <c r="A826" s="77" t="s">
        <v>147</v>
      </c>
      <c r="B826" s="78">
        <v>1016</v>
      </c>
      <c r="C826" s="79"/>
      <c r="D826" s="79"/>
      <c r="E826" s="79"/>
    </row>
    <row r="827" spans="1:5" s="99" customFormat="1" ht="12" customHeight="1">
      <c r="A827" s="77" t="s">
        <v>148</v>
      </c>
      <c r="B827" s="78">
        <v>1020</v>
      </c>
      <c r="C827" s="79">
        <f>40000+36000</f>
        <v>76000</v>
      </c>
      <c r="D827" s="79">
        <f>40000+36000</f>
        <v>76000</v>
      </c>
      <c r="E827" s="79">
        <v>392</v>
      </c>
    </row>
    <row r="828" spans="1:5" s="99" customFormat="1" ht="12" customHeight="1">
      <c r="A828" s="77" t="s">
        <v>170</v>
      </c>
      <c r="B828" s="78">
        <v>1030</v>
      </c>
      <c r="C828" s="161"/>
      <c r="D828" s="161"/>
      <c r="E828" s="161"/>
    </row>
    <row r="829" spans="1:5" s="128" customFormat="1" ht="12" customHeight="1" thickBot="1">
      <c r="A829" s="100" t="s">
        <v>138</v>
      </c>
      <c r="B829" s="146">
        <v>9999</v>
      </c>
      <c r="C829" s="160">
        <f>SUM(C822,C824)</f>
        <v>123998</v>
      </c>
      <c r="D829" s="160">
        <f>SUM(D822,D824)</f>
        <v>123998</v>
      </c>
      <c r="E829" s="160">
        <f>SUM(E822,E824)</f>
        <v>1285</v>
      </c>
    </row>
    <row r="830" spans="1:5" s="128" customFormat="1" ht="12" customHeight="1">
      <c r="A830" s="80"/>
      <c r="B830" s="81"/>
      <c r="C830" s="129"/>
      <c r="D830" s="129"/>
      <c r="E830" s="129"/>
    </row>
    <row r="831" spans="1:5" s="98" customFormat="1" ht="11.25" customHeight="1">
      <c r="A831" s="80" t="s">
        <v>312</v>
      </c>
      <c r="B831" s="81" t="s">
        <v>313</v>
      </c>
      <c r="C831" s="79"/>
      <c r="D831" s="79"/>
      <c r="E831" s="79"/>
    </row>
    <row r="832" spans="1:5" s="98" customFormat="1" ht="11.25" customHeight="1">
      <c r="A832" s="80"/>
      <c r="B832" s="81"/>
      <c r="C832" s="79"/>
      <c r="D832" s="79"/>
      <c r="E832" s="79"/>
    </row>
    <row r="833" spans="1:5" s="95" customFormat="1" ht="12" customHeight="1">
      <c r="A833" s="73" t="s">
        <v>128</v>
      </c>
      <c r="B833" s="68">
        <v>100</v>
      </c>
      <c r="C833" s="93">
        <f>SUM(C834:C834)</f>
        <v>185982</v>
      </c>
      <c r="D833" s="93">
        <f>SUM(D834:D834)</f>
        <v>185836</v>
      </c>
      <c r="E833" s="93">
        <f>SUM(E834:E834)</f>
        <v>26403</v>
      </c>
    </row>
    <row r="834" spans="1:5" s="99" customFormat="1" ht="12" customHeight="1">
      <c r="A834" s="77" t="s">
        <v>129</v>
      </c>
      <c r="B834" s="78">
        <v>101</v>
      </c>
      <c r="C834" s="79">
        <v>185982</v>
      </c>
      <c r="D834" s="79">
        <v>185836</v>
      </c>
      <c r="E834" s="79">
        <v>26403</v>
      </c>
    </row>
    <row r="835" spans="1:5" s="95" customFormat="1" ht="12" customHeight="1">
      <c r="A835" s="73" t="s">
        <v>130</v>
      </c>
      <c r="B835" s="68">
        <v>200</v>
      </c>
      <c r="C835" s="93">
        <f>SUM(C836:C840)</f>
        <v>69128</v>
      </c>
      <c r="D835" s="93">
        <f>SUM(D836:D840)</f>
        <v>69274</v>
      </c>
      <c r="E835" s="93">
        <f>SUM(E836:E840)</f>
        <v>11471</v>
      </c>
    </row>
    <row r="836" spans="1:5" s="99" customFormat="1" ht="12" customHeight="1">
      <c r="A836" s="77" t="s">
        <v>143</v>
      </c>
      <c r="B836" s="78">
        <v>201</v>
      </c>
      <c r="C836" s="79">
        <v>13847</v>
      </c>
      <c r="D836" s="79">
        <v>13842</v>
      </c>
      <c r="E836" s="79">
        <v>1424</v>
      </c>
    </row>
    <row r="837" spans="1:5" s="99" customFormat="1" ht="12" customHeight="1">
      <c r="A837" s="77" t="s">
        <v>286</v>
      </c>
      <c r="B837" s="78">
        <v>202</v>
      </c>
      <c r="C837" s="79">
        <v>51881</v>
      </c>
      <c r="D837" s="79">
        <v>51881</v>
      </c>
      <c r="E837" s="79">
        <v>8282</v>
      </c>
    </row>
    <row r="838" spans="1:5" s="99" customFormat="1" ht="12" customHeight="1">
      <c r="A838" s="77" t="s">
        <v>131</v>
      </c>
      <c r="B838" s="78">
        <v>205</v>
      </c>
      <c r="C838" s="79"/>
      <c r="D838" s="79"/>
      <c r="E838" s="79"/>
    </row>
    <row r="839" spans="1:5" s="99" customFormat="1" ht="12" customHeight="1">
      <c r="A839" s="77" t="s">
        <v>314</v>
      </c>
      <c r="B839" s="78">
        <v>208</v>
      </c>
      <c r="C839" s="79">
        <v>3400</v>
      </c>
      <c r="D839" s="79">
        <v>3400</v>
      </c>
      <c r="E839" s="79">
        <v>1614</v>
      </c>
    </row>
    <row r="840" spans="1:5" ht="12" customHeight="1">
      <c r="A840" s="77" t="s">
        <v>133</v>
      </c>
      <c r="B840" s="78">
        <v>209</v>
      </c>
      <c r="C840" s="79"/>
      <c r="D840" s="79">
        <v>151</v>
      </c>
      <c r="E840" s="74">
        <v>151</v>
      </c>
    </row>
    <row r="841" spans="1:5" ht="12" customHeight="1">
      <c r="A841" s="80" t="s">
        <v>134</v>
      </c>
      <c r="B841" s="81">
        <v>500</v>
      </c>
      <c r="C841" s="108">
        <f>SUM(C842:C844)</f>
        <v>47480</v>
      </c>
      <c r="D841" s="108">
        <f>SUM(D842:D844)</f>
        <v>47480</v>
      </c>
      <c r="E841" s="108">
        <f>SUM(E842:E844)</f>
        <v>6659</v>
      </c>
    </row>
    <row r="842" spans="1:5" s="76" customFormat="1" ht="12" customHeight="1">
      <c r="A842" s="83" t="s">
        <v>135</v>
      </c>
      <c r="B842" s="84">
        <v>551</v>
      </c>
      <c r="C842" s="106">
        <v>38274</v>
      </c>
      <c r="D842" s="106">
        <v>38274</v>
      </c>
      <c r="E842" s="106">
        <v>5322</v>
      </c>
    </row>
    <row r="843" spans="1:5" s="76" customFormat="1" ht="12" customHeight="1">
      <c r="A843" s="83" t="s">
        <v>136</v>
      </c>
      <c r="B843" s="84">
        <v>560</v>
      </c>
      <c r="C843" s="106">
        <v>7793</v>
      </c>
      <c r="D843" s="106">
        <v>7793</v>
      </c>
      <c r="E843" s="106">
        <v>1097</v>
      </c>
    </row>
    <row r="844" spans="1:5" s="76" customFormat="1" ht="12" customHeight="1">
      <c r="A844" s="83" t="s">
        <v>137</v>
      </c>
      <c r="B844" s="84">
        <v>580</v>
      </c>
      <c r="C844" s="106">
        <v>1413</v>
      </c>
      <c r="D844" s="106">
        <v>1413</v>
      </c>
      <c r="E844" s="106">
        <v>240</v>
      </c>
    </row>
    <row r="845" spans="1:5" s="95" customFormat="1" ht="12" customHeight="1">
      <c r="A845" s="73" t="s">
        <v>145</v>
      </c>
      <c r="B845" s="68">
        <v>1000</v>
      </c>
      <c r="C845" s="93">
        <f>SUM(C846:C854)</f>
        <v>4507185</v>
      </c>
      <c r="D845" s="93">
        <f>SUM(D846:D854)</f>
        <v>4507185</v>
      </c>
      <c r="E845" s="93">
        <f>SUM(E846:E854)</f>
        <v>756443</v>
      </c>
    </row>
    <row r="846" spans="1:5" s="99" customFormat="1" ht="12" customHeight="1">
      <c r="A846" s="77" t="s">
        <v>146</v>
      </c>
      <c r="B846" s="78">
        <v>1013</v>
      </c>
      <c r="C846" s="79">
        <v>12600</v>
      </c>
      <c r="D846" s="79">
        <v>12600</v>
      </c>
      <c r="E846" s="79"/>
    </row>
    <row r="847" spans="1:5" s="99" customFormat="1" ht="12" customHeight="1">
      <c r="A847" s="77" t="s">
        <v>158</v>
      </c>
      <c r="B847" s="78">
        <v>1015</v>
      </c>
      <c r="C847" s="79">
        <v>65820</v>
      </c>
      <c r="D847" s="79">
        <v>65808</v>
      </c>
      <c r="E847" s="79">
        <v>1490</v>
      </c>
    </row>
    <row r="848" spans="1:5" s="99" customFormat="1" ht="12" customHeight="1">
      <c r="A848" s="77" t="s">
        <v>147</v>
      </c>
      <c r="B848" s="78">
        <v>1016</v>
      </c>
      <c r="C848" s="79">
        <v>72174</v>
      </c>
      <c r="D848" s="79">
        <v>72174</v>
      </c>
      <c r="E848" s="79">
        <v>7691</v>
      </c>
    </row>
    <row r="849" spans="1:5" s="99" customFormat="1" ht="12" customHeight="1">
      <c r="A849" s="77" t="s">
        <v>148</v>
      </c>
      <c r="B849" s="78">
        <v>1020</v>
      </c>
      <c r="C849" s="79">
        <v>4332146</v>
      </c>
      <c r="D849" s="79">
        <v>4332146</v>
      </c>
      <c r="E849" s="79">
        <v>744592</v>
      </c>
    </row>
    <row r="850" spans="1:5" s="99" customFormat="1" ht="12" customHeight="1">
      <c r="A850" s="77" t="s">
        <v>170</v>
      </c>
      <c r="B850" s="78">
        <v>1030</v>
      </c>
      <c r="C850" s="79">
        <v>7800</v>
      </c>
      <c r="D850" s="79">
        <v>7812</v>
      </c>
      <c r="E850" s="79">
        <v>1257</v>
      </c>
    </row>
    <row r="851" spans="1:5" s="99" customFormat="1" ht="12" customHeight="1">
      <c r="A851" s="77" t="s">
        <v>280</v>
      </c>
      <c r="B851" s="78">
        <v>1040</v>
      </c>
      <c r="C851" s="79">
        <v>4450</v>
      </c>
      <c r="D851" s="79">
        <v>4450</v>
      </c>
      <c r="E851" s="79">
        <v>1134</v>
      </c>
    </row>
    <row r="852" spans="1:5" s="99" customFormat="1" ht="12" customHeight="1">
      <c r="A852" s="77" t="s">
        <v>159</v>
      </c>
      <c r="B852" s="78">
        <v>1051</v>
      </c>
      <c r="C852" s="79">
        <v>200</v>
      </c>
      <c r="D852" s="79">
        <v>200</v>
      </c>
      <c r="E852" s="79"/>
    </row>
    <row r="853" spans="1:5" s="99" customFormat="1" ht="12" customHeight="1">
      <c r="A853" s="77" t="s">
        <v>228</v>
      </c>
      <c r="B853" s="78">
        <v>1091</v>
      </c>
      <c r="C853" s="79">
        <v>5995</v>
      </c>
      <c r="D853" s="79">
        <v>5995</v>
      </c>
      <c r="E853" s="79"/>
    </row>
    <row r="854" spans="1:5" s="99" customFormat="1" ht="12" customHeight="1">
      <c r="A854" s="77" t="s">
        <v>160</v>
      </c>
      <c r="B854" s="78">
        <v>1098</v>
      </c>
      <c r="C854" s="79">
        <v>6000</v>
      </c>
      <c r="D854" s="79">
        <v>6000</v>
      </c>
      <c r="E854" s="79">
        <v>279</v>
      </c>
    </row>
    <row r="855" spans="1:5" s="128" customFormat="1" ht="12" customHeight="1">
      <c r="A855" s="80" t="s">
        <v>315</v>
      </c>
      <c r="B855" s="81">
        <v>9999</v>
      </c>
      <c r="C855" s="150">
        <f>SUM(C833,C835,C841,C845)</f>
        <v>4809775</v>
      </c>
      <c r="D855" s="150">
        <f>SUM(D833,D835,D841,D845)</f>
        <v>4809775</v>
      </c>
      <c r="E855" s="147">
        <f>SUM(E833,E835,E841,E845)</f>
        <v>800976</v>
      </c>
    </row>
    <row r="856" spans="1:5" s="76" customFormat="1" ht="12" customHeight="1">
      <c r="A856" s="73" t="s">
        <v>195</v>
      </c>
      <c r="B856" s="68">
        <v>5200</v>
      </c>
      <c r="C856" s="117">
        <v>40485</v>
      </c>
      <c r="D856" s="117">
        <v>40485</v>
      </c>
      <c r="E856" s="117"/>
    </row>
    <row r="857" spans="1:5" s="59" customFormat="1" ht="12" customHeight="1">
      <c r="A857" s="80" t="s">
        <v>197</v>
      </c>
      <c r="B857" s="81"/>
      <c r="C857" s="108">
        <f>SUM(C856)</f>
        <v>40485</v>
      </c>
      <c r="D857" s="108">
        <f>SUM(D856)</f>
        <v>40485</v>
      </c>
      <c r="E857" s="108">
        <f>SUM(E856)</f>
        <v>0</v>
      </c>
    </row>
    <row r="858" spans="1:5" s="59" customFormat="1" ht="12" customHeight="1" thickBot="1">
      <c r="A858" s="100" t="s">
        <v>173</v>
      </c>
      <c r="B858" s="146">
        <v>9999</v>
      </c>
      <c r="C858" s="127">
        <f>SUM(C855,C857)</f>
        <v>4850260</v>
      </c>
      <c r="D858" s="127">
        <f>SUM(D855,D857)</f>
        <v>4850260</v>
      </c>
      <c r="E858" s="127">
        <f>SUM(E855,E857)</f>
        <v>800976</v>
      </c>
    </row>
    <row r="859" spans="1:5" s="59" customFormat="1" ht="12" customHeight="1">
      <c r="A859" s="80"/>
      <c r="B859" s="81"/>
      <c r="C859" s="151"/>
      <c r="D859" s="151"/>
      <c r="E859" s="151"/>
    </row>
    <row r="860" spans="1:5" s="98" customFormat="1" ht="12" customHeight="1">
      <c r="A860" s="80" t="s">
        <v>316</v>
      </c>
      <c r="B860" s="81" t="s">
        <v>317</v>
      </c>
      <c r="C860" s="79"/>
      <c r="D860" s="79"/>
      <c r="E860" s="74"/>
    </row>
    <row r="861" spans="1:5" s="95" customFormat="1" ht="12" customHeight="1">
      <c r="A861" s="73" t="s">
        <v>130</v>
      </c>
      <c r="B861" s="68">
        <v>200</v>
      </c>
      <c r="C861" s="93">
        <f>SUM(C862)</f>
        <v>0</v>
      </c>
      <c r="D861" s="93">
        <f>SUM(D862)</f>
        <v>0</v>
      </c>
      <c r="E861" s="93">
        <f>SUM(E862)</f>
        <v>0</v>
      </c>
    </row>
    <row r="862" spans="1:5" s="99" customFormat="1" ht="12" customHeight="1">
      <c r="A862" s="77" t="s">
        <v>286</v>
      </c>
      <c r="B862" s="78">
        <v>202</v>
      </c>
      <c r="C862" s="79"/>
      <c r="D862" s="79"/>
      <c r="E862" s="79"/>
    </row>
    <row r="863" spans="1:5" ht="12" customHeight="1">
      <c r="A863" s="80" t="s">
        <v>134</v>
      </c>
      <c r="B863" s="81">
        <v>500</v>
      </c>
      <c r="C863" s="108">
        <f>SUM(C864:C866)</f>
        <v>0</v>
      </c>
      <c r="D863" s="108">
        <f>SUM(D864:D866)</f>
        <v>0</v>
      </c>
      <c r="E863" s="108">
        <f>SUM(E864:E866)</f>
        <v>0</v>
      </c>
    </row>
    <row r="864" spans="1:5" s="76" customFormat="1" ht="12" customHeight="1">
      <c r="A864" s="83" t="s">
        <v>135</v>
      </c>
      <c r="B864" s="84">
        <v>551</v>
      </c>
      <c r="C864" s="106"/>
      <c r="D864" s="106"/>
      <c r="E864" s="106"/>
    </row>
    <row r="865" spans="1:5" s="76" customFormat="1" ht="12" customHeight="1">
      <c r="A865" s="83" t="s">
        <v>136</v>
      </c>
      <c r="B865" s="84">
        <v>560</v>
      </c>
      <c r="C865" s="106"/>
      <c r="D865" s="106"/>
      <c r="E865" s="106"/>
    </row>
    <row r="866" spans="1:5" s="76" customFormat="1" ht="12" customHeight="1">
      <c r="A866" s="83" t="s">
        <v>137</v>
      </c>
      <c r="B866" s="84">
        <v>580</v>
      </c>
      <c r="C866" s="106"/>
      <c r="D866" s="106"/>
      <c r="E866" s="106"/>
    </row>
    <row r="867" spans="1:5" s="95" customFormat="1" ht="12" customHeight="1">
      <c r="A867" s="73" t="s">
        <v>145</v>
      </c>
      <c r="B867" s="68">
        <v>1000</v>
      </c>
      <c r="C867" s="93">
        <f>SUM(C868:C871)</f>
        <v>435181</v>
      </c>
      <c r="D867" s="93">
        <f>SUM(D868:D871)</f>
        <v>435181</v>
      </c>
      <c r="E867" s="88">
        <f>SUM(E868:E871)</f>
        <v>291054</v>
      </c>
    </row>
    <row r="868" spans="1:5" s="95" customFormat="1" ht="12" customHeight="1">
      <c r="A868" s="77" t="s">
        <v>158</v>
      </c>
      <c r="B868" s="78">
        <v>1015</v>
      </c>
      <c r="C868" s="93"/>
      <c r="D868" s="93"/>
      <c r="E868" s="85"/>
    </row>
    <row r="869" spans="1:5" s="99" customFormat="1" ht="12" customHeight="1">
      <c r="A869" s="77" t="s">
        <v>148</v>
      </c>
      <c r="B869" s="78">
        <v>1020</v>
      </c>
      <c r="C869" s="79">
        <v>435181</v>
      </c>
      <c r="D869" s="79">
        <v>435181</v>
      </c>
      <c r="E869" s="74">
        <v>291054</v>
      </c>
    </row>
    <row r="870" spans="1:5" s="99" customFormat="1" ht="12" customHeight="1">
      <c r="A870" s="77" t="s">
        <v>159</v>
      </c>
      <c r="B870" s="78">
        <v>1051</v>
      </c>
      <c r="C870" s="79"/>
      <c r="D870" s="79"/>
      <c r="E870" s="79"/>
    </row>
    <row r="871" spans="1:5" s="99" customFormat="1" ht="12" customHeight="1">
      <c r="A871" s="77" t="s">
        <v>160</v>
      </c>
      <c r="B871" s="78">
        <v>1098</v>
      </c>
      <c r="C871" s="79"/>
      <c r="D871" s="79"/>
      <c r="E871" s="79"/>
    </row>
    <row r="872" spans="1:5" s="128" customFormat="1" ht="12" customHeight="1">
      <c r="A872" s="80" t="s">
        <v>138</v>
      </c>
      <c r="B872" s="81">
        <v>9999</v>
      </c>
      <c r="C872" s="108">
        <f>SUM(C861,C863,C867)</f>
        <v>435181</v>
      </c>
      <c r="D872" s="108">
        <f>SUM(D861,D863,D867)</f>
        <v>435181</v>
      </c>
      <c r="E872" s="82">
        <f>SUM(E861,E863,E867)</f>
        <v>291054</v>
      </c>
    </row>
    <row r="873" spans="1:5" s="128" customFormat="1" ht="12" customHeight="1">
      <c r="A873" s="80"/>
      <c r="B873" s="81"/>
      <c r="C873" s="108"/>
      <c r="D873" s="108"/>
      <c r="E873" s="82"/>
    </row>
    <row r="874" spans="1:5" s="98" customFormat="1" ht="12" customHeight="1">
      <c r="A874" s="80" t="s">
        <v>316</v>
      </c>
      <c r="B874" s="81" t="s">
        <v>373</v>
      </c>
      <c r="C874" s="79"/>
      <c r="D874" s="79"/>
      <c r="E874" s="74"/>
    </row>
    <row r="875" spans="1:5" s="95" customFormat="1" ht="12" customHeight="1">
      <c r="A875" s="73" t="s">
        <v>145</v>
      </c>
      <c r="B875" s="68">
        <v>1000</v>
      </c>
      <c r="C875" s="93">
        <f>SUM(C876:C879)</f>
        <v>0</v>
      </c>
      <c r="D875" s="93">
        <f>SUM(D876:D879)</f>
        <v>4361</v>
      </c>
      <c r="E875" s="88">
        <f>SUM(E876:E879)</f>
        <v>0</v>
      </c>
    </row>
    <row r="876" spans="1:5" s="95" customFormat="1" ht="12" customHeight="1">
      <c r="A876" s="77" t="s">
        <v>158</v>
      </c>
      <c r="B876" s="78">
        <v>1015</v>
      </c>
      <c r="C876" s="93"/>
      <c r="D876" s="93"/>
      <c r="E876" s="85"/>
    </row>
    <row r="877" spans="1:5" s="99" customFormat="1" ht="12" customHeight="1">
      <c r="A877" s="77" t="s">
        <v>148</v>
      </c>
      <c r="B877" s="78">
        <v>1020</v>
      </c>
      <c r="C877" s="79"/>
      <c r="D877" s="79">
        <v>4361</v>
      </c>
      <c r="E877" s="74"/>
    </row>
    <row r="878" spans="1:5" s="99" customFormat="1" ht="12" customHeight="1">
      <c r="A878" s="77" t="s">
        <v>159</v>
      </c>
      <c r="B878" s="78">
        <v>1051</v>
      </c>
      <c r="C878" s="79"/>
      <c r="D878" s="79"/>
      <c r="E878" s="79"/>
    </row>
    <row r="879" spans="1:5" s="99" customFormat="1" ht="12" customHeight="1">
      <c r="A879" s="77" t="s">
        <v>160</v>
      </c>
      <c r="B879" s="78">
        <v>1098</v>
      </c>
      <c r="C879" s="79"/>
      <c r="D879" s="79"/>
      <c r="E879" s="79"/>
    </row>
    <row r="880" spans="1:5" s="128" customFormat="1" ht="12" customHeight="1">
      <c r="A880" s="80" t="s">
        <v>138</v>
      </c>
      <c r="B880" s="81">
        <v>9999</v>
      </c>
      <c r="C880" s="108">
        <f>SUM(C875)</f>
        <v>0</v>
      </c>
      <c r="D880" s="108">
        <f>SUM(D875)</f>
        <v>4361</v>
      </c>
      <c r="E880" s="108">
        <f>SUM(E875)</f>
        <v>0</v>
      </c>
    </row>
    <row r="881" spans="1:5" s="98" customFormat="1" ht="12" customHeight="1">
      <c r="A881" s="80" t="s">
        <v>247</v>
      </c>
      <c r="B881" s="84"/>
      <c r="C881" s="129">
        <f>SUM(C829,C858,C872,C880)</f>
        <v>5409439</v>
      </c>
      <c r="D881" s="129">
        <f>SUM(D829,D858,D872,D880)</f>
        <v>5413800</v>
      </c>
      <c r="E881" s="129">
        <f>SUM(E829,E858,E872,E880)</f>
        <v>1093315</v>
      </c>
    </row>
    <row r="882" spans="1:5" s="128" customFormat="1" ht="12" customHeight="1" thickBot="1">
      <c r="A882" s="130" t="s">
        <v>318</v>
      </c>
      <c r="B882" s="131"/>
      <c r="C882" s="133">
        <f>SUM(C818,C881)</f>
        <v>9860773</v>
      </c>
      <c r="D882" s="133">
        <f>SUM(D818,D881)</f>
        <v>9780134</v>
      </c>
      <c r="E882" s="132">
        <f>SUM(E818,E881)</f>
        <v>1722750</v>
      </c>
    </row>
    <row r="883" spans="1:5" s="128" customFormat="1" ht="12" customHeight="1" thickTop="1">
      <c r="A883" s="140"/>
      <c r="B883" s="144"/>
      <c r="C883" s="129"/>
      <c r="D883" s="129"/>
      <c r="E883" s="103"/>
    </row>
    <row r="884" spans="1:5" s="98" customFormat="1" ht="12" customHeight="1">
      <c r="A884" s="80" t="s">
        <v>243</v>
      </c>
      <c r="B884" s="81"/>
      <c r="C884" s="79"/>
      <c r="D884" s="79"/>
      <c r="E884" s="74"/>
    </row>
    <row r="885" spans="1:5" s="98" customFormat="1" ht="12" customHeight="1">
      <c r="A885" s="80" t="s">
        <v>319</v>
      </c>
      <c r="B885" s="81"/>
      <c r="C885" s="79"/>
      <c r="D885" s="79"/>
      <c r="E885" s="74"/>
    </row>
    <row r="886" spans="1:5" s="98" customFormat="1" ht="12" customHeight="1">
      <c r="A886" s="80" t="s">
        <v>320</v>
      </c>
      <c r="B886" s="81" t="s">
        <v>321</v>
      </c>
      <c r="C886" s="79"/>
      <c r="D886" s="79"/>
      <c r="E886" s="74"/>
    </row>
    <row r="887" spans="1:5" s="95" customFormat="1" ht="12" customHeight="1">
      <c r="A887" s="73" t="s">
        <v>130</v>
      </c>
      <c r="B887" s="68">
        <v>200</v>
      </c>
      <c r="C887" s="93">
        <f>SUM(C888:C888)</f>
        <v>2160</v>
      </c>
      <c r="D887" s="93">
        <f>SUM(D888:D888)</f>
        <v>2160</v>
      </c>
      <c r="E887" s="88">
        <f>SUM(E888:E888)</f>
        <v>540</v>
      </c>
    </row>
    <row r="888" spans="1:5" s="99" customFormat="1" ht="12" customHeight="1">
      <c r="A888" s="77" t="s">
        <v>286</v>
      </c>
      <c r="B888" s="78">
        <v>202</v>
      </c>
      <c r="C888" s="79">
        <v>2160</v>
      </c>
      <c r="D888" s="79">
        <v>2160</v>
      </c>
      <c r="E888" s="74">
        <v>540</v>
      </c>
    </row>
    <row r="889" spans="1:5" ht="12" customHeight="1">
      <c r="A889" s="80" t="s">
        <v>134</v>
      </c>
      <c r="B889" s="81">
        <v>500</v>
      </c>
      <c r="C889" s="108">
        <f>SUM(C890:C891)</f>
        <v>0</v>
      </c>
      <c r="D889" s="108">
        <f>SUM(D890:D891)</f>
        <v>0</v>
      </c>
      <c r="E889" s="108">
        <f>SUM(E890:E891)</f>
        <v>0</v>
      </c>
    </row>
    <row r="890" spans="1:5" s="76" customFormat="1" ht="12" customHeight="1">
      <c r="A890" s="83" t="s">
        <v>135</v>
      </c>
      <c r="B890" s="84">
        <v>551</v>
      </c>
      <c r="C890" s="106"/>
      <c r="D890" s="106"/>
      <c r="E890" s="106"/>
    </row>
    <row r="891" spans="1:5" s="76" customFormat="1" ht="12" customHeight="1">
      <c r="A891" s="83" t="s">
        <v>136</v>
      </c>
      <c r="B891" s="84">
        <v>560</v>
      </c>
      <c r="C891" s="106"/>
      <c r="D891" s="106"/>
      <c r="E891" s="106"/>
    </row>
    <row r="892" spans="1:5" s="95" customFormat="1" ht="12" customHeight="1">
      <c r="A892" s="73" t="s">
        <v>145</v>
      </c>
      <c r="B892" s="68">
        <v>1000</v>
      </c>
      <c r="C892" s="93">
        <f>SUM(C893:C896)</f>
        <v>11500</v>
      </c>
      <c r="D892" s="93">
        <f>SUM(D893:D896)</f>
        <v>11500</v>
      </c>
      <c r="E892" s="88">
        <f>SUM(E893:E896)</f>
        <v>1562</v>
      </c>
    </row>
    <row r="893" spans="1:5" s="99" customFormat="1" ht="12" customHeight="1">
      <c r="A893" s="77" t="s">
        <v>158</v>
      </c>
      <c r="B893" s="78">
        <v>1015</v>
      </c>
      <c r="C893" s="79">
        <v>2500</v>
      </c>
      <c r="D893" s="79">
        <v>2500</v>
      </c>
      <c r="E893" s="79"/>
    </row>
    <row r="894" spans="1:5" s="99" customFormat="1" ht="12" customHeight="1">
      <c r="A894" s="77" t="s">
        <v>147</v>
      </c>
      <c r="B894" s="78">
        <v>1016</v>
      </c>
      <c r="C894" s="79">
        <v>2700</v>
      </c>
      <c r="D894" s="79">
        <v>2700</v>
      </c>
      <c r="E894" s="74">
        <v>485</v>
      </c>
    </row>
    <row r="895" spans="1:5" s="99" customFormat="1" ht="12" customHeight="1">
      <c r="A895" s="77" t="s">
        <v>148</v>
      </c>
      <c r="B895" s="78">
        <v>1020</v>
      </c>
      <c r="C895" s="79">
        <v>4200</v>
      </c>
      <c r="D895" s="79">
        <v>4200</v>
      </c>
      <c r="E895" s="74">
        <v>1077</v>
      </c>
    </row>
    <row r="896" spans="1:5" s="99" customFormat="1" ht="12" customHeight="1">
      <c r="A896" s="77" t="s">
        <v>170</v>
      </c>
      <c r="B896" s="78">
        <v>1030</v>
      </c>
      <c r="C896" s="161">
        <v>2100</v>
      </c>
      <c r="D896" s="161">
        <v>2100</v>
      </c>
      <c r="E896" s="110"/>
    </row>
    <row r="897" spans="1:5" s="128" customFormat="1" ht="12" customHeight="1" thickBot="1">
      <c r="A897" s="80" t="s">
        <v>138</v>
      </c>
      <c r="B897" s="81">
        <v>9999</v>
      </c>
      <c r="C897" s="160">
        <f>SUM(C887,C889,C892)</f>
        <v>13660</v>
      </c>
      <c r="D897" s="160">
        <f>SUM(D887,D889,D892)</f>
        <v>13660</v>
      </c>
      <c r="E897" s="159">
        <f>SUM(E887,E889,E892)</f>
        <v>2102</v>
      </c>
    </row>
    <row r="898" spans="1:5" s="98" customFormat="1" ht="12" customHeight="1">
      <c r="A898" s="80" t="s">
        <v>247</v>
      </c>
      <c r="B898" s="84"/>
      <c r="C898" s="129">
        <f>SUM(C897)</f>
        <v>13660</v>
      </c>
      <c r="D898" s="129">
        <f>SUM(D897)</f>
        <v>13660</v>
      </c>
      <c r="E898" s="103">
        <f>SUM(E897)</f>
        <v>2102</v>
      </c>
    </row>
    <row r="899" spans="1:5" s="98" customFormat="1" ht="12" customHeight="1">
      <c r="A899" s="80"/>
      <c r="B899" s="84"/>
      <c r="C899" s="129"/>
      <c r="D899" s="129"/>
      <c r="E899" s="103"/>
    </row>
    <row r="900" spans="1:5" s="98" customFormat="1" ht="12" customHeight="1">
      <c r="A900" s="80" t="s">
        <v>244</v>
      </c>
      <c r="B900" s="81"/>
      <c r="C900" s="79"/>
      <c r="D900" s="79"/>
      <c r="E900" s="74"/>
    </row>
    <row r="901" spans="1:5" s="98" customFormat="1" ht="12" customHeight="1">
      <c r="A901" s="80"/>
      <c r="B901" s="81"/>
      <c r="C901" s="79"/>
      <c r="D901" s="79"/>
      <c r="E901" s="74"/>
    </row>
    <row r="902" spans="1:5" s="98" customFormat="1" ht="12" customHeight="1">
      <c r="A902" s="80" t="s">
        <v>322</v>
      </c>
      <c r="B902" s="81" t="s">
        <v>323</v>
      </c>
      <c r="C902" s="79"/>
      <c r="D902" s="79"/>
      <c r="E902" s="74"/>
    </row>
    <row r="903" spans="1:5" s="95" customFormat="1" ht="12" customHeight="1">
      <c r="A903" s="73" t="s">
        <v>128</v>
      </c>
      <c r="B903" s="68">
        <v>100</v>
      </c>
      <c r="C903" s="93">
        <f>SUM(C904:C904)</f>
        <v>73372</v>
      </c>
      <c r="D903" s="93">
        <f>SUM(D904:D904)</f>
        <v>73372</v>
      </c>
      <c r="E903" s="88">
        <f>SUM(E904:E904)</f>
        <v>7580</v>
      </c>
    </row>
    <row r="904" spans="1:5" s="99" customFormat="1" ht="12" customHeight="1">
      <c r="A904" s="77" t="s">
        <v>129</v>
      </c>
      <c r="B904" s="78">
        <v>101</v>
      </c>
      <c r="C904" s="79">
        <f>49936+23436</f>
        <v>73372</v>
      </c>
      <c r="D904" s="79">
        <f>49936+23436</f>
        <v>73372</v>
      </c>
      <c r="E904" s="74">
        <v>7580</v>
      </c>
    </row>
    <row r="905" spans="1:5" s="95" customFormat="1" ht="12" customHeight="1">
      <c r="A905" s="73" t="s">
        <v>130</v>
      </c>
      <c r="B905" s="68">
        <v>200</v>
      </c>
      <c r="C905" s="105">
        <f>SUM(C906:C907)</f>
        <v>9200</v>
      </c>
      <c r="D905" s="105">
        <f>SUM(D906:D907)</f>
        <v>9200</v>
      </c>
      <c r="E905" s="75">
        <f>SUM(E906:E907)</f>
        <v>1580</v>
      </c>
    </row>
    <row r="906" spans="1:5" s="99" customFormat="1" ht="12" customHeight="1">
      <c r="A906" s="77" t="s">
        <v>286</v>
      </c>
      <c r="B906" s="78">
        <v>202</v>
      </c>
      <c r="C906" s="79">
        <f>9200</f>
        <v>9200</v>
      </c>
      <c r="D906" s="79">
        <f>9200</f>
        <v>9200</v>
      </c>
      <c r="E906" s="74">
        <v>1580</v>
      </c>
    </row>
    <row r="907" spans="1:5" s="99" customFormat="1" ht="12" customHeight="1">
      <c r="A907" s="77" t="s">
        <v>314</v>
      </c>
      <c r="B907" s="78">
        <v>208</v>
      </c>
      <c r="C907" s="79"/>
      <c r="D907" s="79"/>
      <c r="E907" s="74"/>
    </row>
    <row r="908" spans="1:5" ht="12" customHeight="1">
      <c r="A908" s="80" t="s">
        <v>134</v>
      </c>
      <c r="B908" s="81">
        <v>500</v>
      </c>
      <c r="C908" s="108">
        <f>SUM(C909:C911)</f>
        <v>18063</v>
      </c>
      <c r="D908" s="108">
        <f>SUM(D909:D911)</f>
        <v>18063</v>
      </c>
      <c r="E908" s="82">
        <f>SUM(E909:E911)</f>
        <v>1788</v>
      </c>
    </row>
    <row r="909" spans="1:5" s="76" customFormat="1" ht="12" customHeight="1">
      <c r="A909" s="83" t="s">
        <v>135</v>
      </c>
      <c r="B909" s="84">
        <v>551</v>
      </c>
      <c r="C909" s="106">
        <f>9827+4589</f>
        <v>14416</v>
      </c>
      <c r="D909" s="106">
        <f>9827+4589</f>
        <v>14416</v>
      </c>
      <c r="E909" s="85">
        <v>1345</v>
      </c>
    </row>
    <row r="910" spans="1:5" s="76" customFormat="1" ht="12" customHeight="1">
      <c r="A910" s="83" t="s">
        <v>136</v>
      </c>
      <c r="B910" s="84">
        <v>560</v>
      </c>
      <c r="C910" s="106">
        <f>1948+914</f>
        <v>2862</v>
      </c>
      <c r="D910" s="106">
        <f>1948+914</f>
        <v>2862</v>
      </c>
      <c r="E910" s="85">
        <v>296</v>
      </c>
    </row>
    <row r="911" spans="1:5" s="76" customFormat="1" ht="12" customHeight="1">
      <c r="A911" s="83" t="s">
        <v>137</v>
      </c>
      <c r="B911" s="84">
        <v>580</v>
      </c>
      <c r="C911" s="106">
        <f>785</f>
        <v>785</v>
      </c>
      <c r="D911" s="106">
        <f>785</f>
        <v>785</v>
      </c>
      <c r="E911" s="85">
        <v>147</v>
      </c>
    </row>
    <row r="912" spans="1:5" s="95" customFormat="1" ht="12" customHeight="1">
      <c r="A912" s="73" t="s">
        <v>145</v>
      </c>
      <c r="B912" s="97">
        <v>1000</v>
      </c>
      <c r="C912" s="93">
        <f>SUM(C913:C919)</f>
        <v>528878</v>
      </c>
      <c r="D912" s="93">
        <f>SUM(D913:D919)</f>
        <v>528878</v>
      </c>
      <c r="E912" s="93">
        <f>SUM(E913:E919)</f>
        <v>53760</v>
      </c>
    </row>
    <row r="913" spans="1:5" s="99" customFormat="1" ht="12" customHeight="1">
      <c r="A913" s="77" t="s">
        <v>146</v>
      </c>
      <c r="B913" s="78">
        <v>1013</v>
      </c>
      <c r="C913" s="79">
        <f>2340+1080</f>
        <v>3420</v>
      </c>
      <c r="D913" s="79">
        <f>2340+1080</f>
        <v>3420</v>
      </c>
      <c r="E913" s="74"/>
    </row>
    <row r="914" spans="1:5" s="99" customFormat="1" ht="12" customHeight="1">
      <c r="A914" s="77" t="s">
        <v>158</v>
      </c>
      <c r="B914" s="78">
        <v>1015</v>
      </c>
      <c r="C914" s="79">
        <f>15000+100</f>
        <v>15100</v>
      </c>
      <c r="D914" s="79">
        <f>15000+100</f>
        <v>15100</v>
      </c>
      <c r="E914" s="74">
        <v>3891</v>
      </c>
    </row>
    <row r="915" spans="1:5" s="99" customFormat="1" ht="12" customHeight="1">
      <c r="A915" s="77" t="s">
        <v>147</v>
      </c>
      <c r="B915" s="78">
        <v>1016</v>
      </c>
      <c r="C915" s="79">
        <f>75000+300</f>
        <v>75300</v>
      </c>
      <c r="D915" s="79">
        <f>75000+300</f>
        <v>75300</v>
      </c>
      <c r="E915" s="74">
        <v>15924</v>
      </c>
    </row>
    <row r="916" spans="1:5" s="99" customFormat="1" ht="12" customHeight="1">
      <c r="A916" s="77" t="s">
        <v>148</v>
      </c>
      <c r="B916" s="78">
        <v>1020</v>
      </c>
      <c r="C916" s="79">
        <f>35139+61600</f>
        <v>96739</v>
      </c>
      <c r="D916" s="79">
        <f>35139+61600</f>
        <v>96739</v>
      </c>
      <c r="E916" s="74">
        <v>3692</v>
      </c>
    </row>
    <row r="917" spans="1:5" s="99" customFormat="1" ht="12" customHeight="1">
      <c r="A917" s="77" t="s">
        <v>170</v>
      </c>
      <c r="B917" s="78">
        <v>1030</v>
      </c>
      <c r="C917" s="161">
        <f>15000</f>
        <v>15000</v>
      </c>
      <c r="D917" s="161">
        <f>15000</f>
        <v>15000</v>
      </c>
      <c r="E917" s="110">
        <v>9758</v>
      </c>
    </row>
    <row r="918" spans="1:5" s="99" customFormat="1" ht="12" customHeight="1">
      <c r="A918" s="77" t="s">
        <v>228</v>
      </c>
      <c r="B918" s="78">
        <v>1091</v>
      </c>
      <c r="C918" s="79">
        <f>1498+703</f>
        <v>2201</v>
      </c>
      <c r="D918" s="79">
        <f>1498+703</f>
        <v>2201</v>
      </c>
      <c r="E918" s="74"/>
    </row>
    <row r="919" spans="1:5" s="99" customFormat="1" ht="12" customHeight="1">
      <c r="A919" s="77" t="s">
        <v>160</v>
      </c>
      <c r="B919" s="78">
        <v>1098</v>
      </c>
      <c r="C919" s="79">
        <f>8000+313118</f>
        <v>321118</v>
      </c>
      <c r="D919" s="79">
        <f>8000+313118</f>
        <v>321118</v>
      </c>
      <c r="E919" s="74">
        <v>20495</v>
      </c>
    </row>
    <row r="920" spans="1:5" s="128" customFormat="1" ht="12" customHeight="1">
      <c r="A920" s="80" t="s">
        <v>315</v>
      </c>
      <c r="B920" s="81">
        <v>9999</v>
      </c>
      <c r="C920" s="150">
        <f>SUM(C903,C905,C908,C912)</f>
        <v>629513</v>
      </c>
      <c r="D920" s="150">
        <f>SUM(D903,D905,D908,D912)</f>
        <v>629513</v>
      </c>
      <c r="E920" s="147">
        <f>SUM(E903,E905,E908,E912)</f>
        <v>64708</v>
      </c>
    </row>
    <row r="921" spans="1:5" s="76" customFormat="1" ht="12" customHeight="1">
      <c r="A921" s="73" t="s">
        <v>195</v>
      </c>
      <c r="B921" s="68">
        <v>5200</v>
      </c>
      <c r="C921" s="117">
        <v>100000</v>
      </c>
      <c r="D921" s="117">
        <v>190000</v>
      </c>
      <c r="E921" s="117"/>
    </row>
    <row r="922" spans="1:5" s="59" customFormat="1" ht="12" customHeight="1">
      <c r="A922" s="80" t="s">
        <v>197</v>
      </c>
      <c r="B922" s="81"/>
      <c r="C922" s="108">
        <f>SUM(C921)</f>
        <v>100000</v>
      </c>
      <c r="D922" s="108">
        <f>SUM(D921)</f>
        <v>190000</v>
      </c>
      <c r="E922" s="108">
        <f>SUM(E921)</f>
        <v>0</v>
      </c>
    </row>
    <row r="923" spans="1:5" s="59" customFormat="1" ht="12" customHeight="1" thickBot="1">
      <c r="A923" s="100" t="s">
        <v>173</v>
      </c>
      <c r="B923" s="162">
        <v>9999</v>
      </c>
      <c r="C923" s="127">
        <f>SUM(C922,C920)</f>
        <v>729513</v>
      </c>
      <c r="D923" s="127">
        <f>SUM(D922,D920)</f>
        <v>819513</v>
      </c>
      <c r="E923" s="127">
        <f>SUM(E922,E920)</f>
        <v>64708</v>
      </c>
    </row>
    <row r="924" spans="1:5" s="59" customFormat="1" ht="12" customHeight="1">
      <c r="A924" s="80"/>
      <c r="B924" s="144"/>
      <c r="C924" s="151"/>
      <c r="D924" s="151"/>
      <c r="E924" s="151"/>
    </row>
    <row r="925" spans="1:5" s="98" customFormat="1" ht="12" customHeight="1">
      <c r="A925" s="80" t="s">
        <v>316</v>
      </c>
      <c r="B925" s="81" t="s">
        <v>324</v>
      </c>
      <c r="C925" s="79"/>
      <c r="D925" s="79"/>
      <c r="E925" s="74"/>
    </row>
    <row r="926" spans="1:5" s="95" customFormat="1" ht="12" customHeight="1">
      <c r="A926" s="73" t="s">
        <v>145</v>
      </c>
      <c r="B926" s="97">
        <v>1000</v>
      </c>
      <c r="C926" s="93">
        <f>SUM(C927:C927)</f>
        <v>0</v>
      </c>
      <c r="D926" s="93">
        <f>SUM(D927:D927)</f>
        <v>0</v>
      </c>
      <c r="E926" s="93">
        <f>SUM(E927:E927)</f>
        <v>0</v>
      </c>
    </row>
    <row r="927" spans="1:5" s="99" customFormat="1" ht="12" customHeight="1">
      <c r="A927" s="77" t="s">
        <v>280</v>
      </c>
      <c r="B927" s="78">
        <v>1040</v>
      </c>
      <c r="C927" s="79"/>
      <c r="D927" s="79"/>
      <c r="E927" s="74"/>
    </row>
    <row r="928" spans="1:5" s="128" customFormat="1" ht="12" customHeight="1">
      <c r="A928" s="80" t="s">
        <v>315</v>
      </c>
      <c r="B928" s="81">
        <v>9999</v>
      </c>
      <c r="C928" s="150">
        <f>SUM(C926)</f>
        <v>0</v>
      </c>
      <c r="D928" s="150">
        <f>SUM(D926)</f>
        <v>0</v>
      </c>
      <c r="E928" s="147">
        <f>SUM(E926)</f>
        <v>0</v>
      </c>
    </row>
    <row r="929" spans="1:5" s="76" customFormat="1" ht="12" customHeight="1">
      <c r="A929" s="73" t="s">
        <v>195</v>
      </c>
      <c r="B929" s="68">
        <v>5200</v>
      </c>
      <c r="C929" s="117"/>
      <c r="D929" s="117"/>
      <c r="E929" s="117"/>
    </row>
    <row r="930" spans="1:5" s="59" customFormat="1" ht="12" customHeight="1">
      <c r="A930" s="80" t="s">
        <v>197</v>
      </c>
      <c r="B930" s="81"/>
      <c r="C930" s="108">
        <f>SUM(C929)</f>
        <v>0</v>
      </c>
      <c r="D930" s="108">
        <f>SUM(D929)</f>
        <v>0</v>
      </c>
      <c r="E930" s="108">
        <f>SUM(E929)</f>
        <v>0</v>
      </c>
    </row>
    <row r="931" spans="1:5" s="59" customFormat="1" ht="12" customHeight="1" thickBot="1">
      <c r="A931" s="100" t="s">
        <v>173</v>
      </c>
      <c r="B931" s="146">
        <v>9999</v>
      </c>
      <c r="C931" s="127">
        <f>SUM(C930,C928)</f>
        <v>0</v>
      </c>
      <c r="D931" s="127">
        <f>SUM(D930,D928)</f>
        <v>0</v>
      </c>
      <c r="E931" s="127">
        <f>SUM(E930,E928)</f>
        <v>0</v>
      </c>
    </row>
    <row r="932" spans="1:5" s="98" customFormat="1" ht="12" customHeight="1">
      <c r="A932" s="80" t="s">
        <v>247</v>
      </c>
      <c r="B932" s="81"/>
      <c r="C932" s="129">
        <f>SUM(C923,C931)</f>
        <v>729513</v>
      </c>
      <c r="D932" s="129">
        <f>SUM(D923,D931)</f>
        <v>819513</v>
      </c>
      <c r="E932" s="103">
        <f>SUM(E923,E931)</f>
        <v>64708</v>
      </c>
    </row>
    <row r="933" spans="1:5" s="98" customFormat="1" ht="12" customHeight="1">
      <c r="A933" s="80"/>
      <c r="B933" s="81"/>
      <c r="C933" s="129"/>
      <c r="D933" s="129"/>
      <c r="E933" s="103"/>
    </row>
    <row r="934" spans="1:5" s="98" customFormat="1" ht="12" customHeight="1">
      <c r="A934" s="80" t="s">
        <v>325</v>
      </c>
      <c r="B934" s="163"/>
      <c r="C934" s="79"/>
      <c r="D934" s="79"/>
      <c r="E934" s="79"/>
    </row>
    <row r="935" spans="1:5" s="98" customFormat="1" ht="12" customHeight="1">
      <c r="A935" s="80" t="s">
        <v>326</v>
      </c>
      <c r="B935" s="81" t="s">
        <v>327</v>
      </c>
      <c r="C935" s="79"/>
      <c r="D935" s="79"/>
      <c r="E935" s="74"/>
    </row>
    <row r="936" spans="1:5" s="95" customFormat="1" ht="12" customHeight="1">
      <c r="A936" s="73" t="s">
        <v>128</v>
      </c>
      <c r="B936" s="68">
        <v>100</v>
      </c>
      <c r="C936" s="93">
        <f>SUM(C937:C937)</f>
        <v>69625</v>
      </c>
      <c r="D936" s="93">
        <f>SUM(D937:D937)</f>
        <v>69625</v>
      </c>
      <c r="E936" s="88">
        <f>SUM(E937:E937)</f>
        <v>10725</v>
      </c>
    </row>
    <row r="937" spans="1:5" s="99" customFormat="1" ht="12" customHeight="1">
      <c r="A937" s="77" t="s">
        <v>129</v>
      </c>
      <c r="B937" s="78">
        <v>101</v>
      </c>
      <c r="C937" s="79">
        <v>69625</v>
      </c>
      <c r="D937" s="79">
        <v>69625</v>
      </c>
      <c r="E937" s="74">
        <v>10725</v>
      </c>
    </row>
    <row r="938" spans="1:5" s="95" customFormat="1" ht="12" customHeight="1">
      <c r="A938" s="73" t="s">
        <v>130</v>
      </c>
      <c r="B938" s="68">
        <v>200</v>
      </c>
      <c r="C938" s="93">
        <f>SUM(C939:C942)</f>
        <v>17000</v>
      </c>
      <c r="D938" s="93">
        <f>SUM(D939:D942)</f>
        <v>17000</v>
      </c>
      <c r="E938" s="93">
        <f>SUM(E939:E942)</f>
        <v>83</v>
      </c>
    </row>
    <row r="939" spans="1:5" s="95" customFormat="1" ht="12" customHeight="1">
      <c r="A939" s="77" t="s">
        <v>286</v>
      </c>
      <c r="B939" s="78">
        <v>202</v>
      </c>
      <c r="C939" s="106">
        <v>15000</v>
      </c>
      <c r="D939" s="106">
        <v>15000</v>
      </c>
      <c r="E939" s="85">
        <v>39</v>
      </c>
    </row>
    <row r="940" spans="1:5" s="95" customFormat="1" ht="12" customHeight="1">
      <c r="A940" s="77" t="s">
        <v>131</v>
      </c>
      <c r="B940" s="78">
        <v>205</v>
      </c>
      <c r="C940" s="106"/>
      <c r="D940" s="106"/>
      <c r="E940" s="85"/>
    </row>
    <row r="941" spans="1:5" s="99" customFormat="1" ht="12" customHeight="1">
      <c r="A941" s="77" t="s">
        <v>314</v>
      </c>
      <c r="B941" s="78">
        <v>208</v>
      </c>
      <c r="C941" s="79">
        <v>2000</v>
      </c>
      <c r="D941" s="79">
        <v>1900</v>
      </c>
      <c r="E941" s="74"/>
    </row>
    <row r="942" spans="1:5" s="99" customFormat="1" ht="12" customHeight="1">
      <c r="A942" s="77" t="s">
        <v>133</v>
      </c>
      <c r="B942" s="78">
        <v>209</v>
      </c>
      <c r="C942" s="79"/>
      <c r="D942" s="79">
        <v>100</v>
      </c>
      <c r="E942" s="74">
        <v>44</v>
      </c>
    </row>
    <row r="943" spans="1:5" ht="12" customHeight="1">
      <c r="A943" s="80" t="s">
        <v>134</v>
      </c>
      <c r="B943" s="81">
        <v>500</v>
      </c>
      <c r="C943" s="108">
        <f>SUM(C944:C946)</f>
        <v>27373</v>
      </c>
      <c r="D943" s="108">
        <f>SUM(D944:D946)</f>
        <v>27373</v>
      </c>
      <c r="E943" s="82">
        <f>SUM(E944:E946)</f>
        <v>3574</v>
      </c>
    </row>
    <row r="944" spans="1:5" s="76" customFormat="1" ht="12" customHeight="1">
      <c r="A944" s="83" t="s">
        <v>135</v>
      </c>
      <c r="B944" s="84">
        <v>551</v>
      </c>
      <c r="C944" s="106">
        <v>19595</v>
      </c>
      <c r="D944" s="106">
        <v>19595</v>
      </c>
      <c r="E944" s="85">
        <v>2324</v>
      </c>
    </row>
    <row r="945" spans="1:5" s="76" customFormat="1" ht="12" customHeight="1">
      <c r="A945" s="83" t="s">
        <v>136</v>
      </c>
      <c r="B945" s="84">
        <v>560</v>
      </c>
      <c r="C945" s="106">
        <v>3378</v>
      </c>
      <c r="D945" s="106">
        <v>3378</v>
      </c>
      <c r="E945" s="85">
        <v>467</v>
      </c>
    </row>
    <row r="946" spans="1:5" s="76" customFormat="1" ht="12" customHeight="1">
      <c r="A946" s="83" t="s">
        <v>137</v>
      </c>
      <c r="B946" s="84">
        <v>580</v>
      </c>
      <c r="C946" s="106">
        <v>4400</v>
      </c>
      <c r="D946" s="106">
        <v>4400</v>
      </c>
      <c r="E946" s="85">
        <v>783</v>
      </c>
    </row>
    <row r="947" spans="1:5" s="95" customFormat="1" ht="12" customHeight="1">
      <c r="A947" s="73" t="s">
        <v>145</v>
      </c>
      <c r="B947" s="68">
        <v>1000</v>
      </c>
      <c r="C947" s="93">
        <f>SUM(C948:C954)</f>
        <v>6102</v>
      </c>
      <c r="D947" s="93">
        <f>SUM(D948:D954)</f>
        <v>6102</v>
      </c>
      <c r="E947" s="88">
        <f>SUM(E948:E954)</f>
        <v>1472</v>
      </c>
    </row>
    <row r="948" spans="1:5" s="99" customFormat="1" ht="12" customHeight="1">
      <c r="A948" s="77" t="s">
        <v>146</v>
      </c>
      <c r="B948" s="78">
        <v>1013</v>
      </c>
      <c r="C948" s="79"/>
      <c r="D948" s="79">
        <v>132</v>
      </c>
      <c r="E948" s="74">
        <v>132</v>
      </c>
    </row>
    <row r="949" spans="1:5" s="99" customFormat="1" ht="12" customHeight="1">
      <c r="A949" s="77" t="s">
        <v>158</v>
      </c>
      <c r="B949" s="78">
        <v>1015</v>
      </c>
      <c r="C949" s="79">
        <v>1000</v>
      </c>
      <c r="D949" s="79">
        <v>868</v>
      </c>
      <c r="E949" s="74">
        <v>42</v>
      </c>
    </row>
    <row r="950" spans="1:5" s="99" customFormat="1" ht="12" customHeight="1">
      <c r="A950" s="77" t="s">
        <v>148</v>
      </c>
      <c r="B950" s="78">
        <v>1020</v>
      </c>
      <c r="C950" s="79"/>
      <c r="D950" s="79">
        <v>750</v>
      </c>
      <c r="E950" s="74">
        <v>750</v>
      </c>
    </row>
    <row r="951" spans="1:5" s="99" customFormat="1" ht="12" customHeight="1">
      <c r="A951" s="77" t="s">
        <v>159</v>
      </c>
      <c r="B951" s="78">
        <v>1051</v>
      </c>
      <c r="C951" s="79">
        <v>2000</v>
      </c>
      <c r="D951" s="79">
        <v>2000</v>
      </c>
      <c r="E951" s="74">
        <v>548</v>
      </c>
    </row>
    <row r="952" spans="1:5" s="99" customFormat="1" ht="12" customHeight="1">
      <c r="A952" s="77" t="s">
        <v>254</v>
      </c>
      <c r="B952" s="78">
        <v>1052</v>
      </c>
      <c r="C952" s="79"/>
      <c r="D952" s="79"/>
      <c r="E952" s="74"/>
    </row>
    <row r="953" spans="1:5" s="99" customFormat="1" ht="12" customHeight="1">
      <c r="A953" s="77" t="s">
        <v>228</v>
      </c>
      <c r="B953" s="78">
        <v>1091</v>
      </c>
      <c r="C953" s="79">
        <v>2089</v>
      </c>
      <c r="D953" s="79">
        <v>2089</v>
      </c>
      <c r="E953" s="74"/>
    </row>
    <row r="954" spans="1:5" s="99" customFormat="1" ht="12" customHeight="1">
      <c r="A954" s="77" t="s">
        <v>160</v>
      </c>
      <c r="B954" s="78">
        <v>1098</v>
      </c>
      <c r="C954" s="79">
        <v>1013</v>
      </c>
      <c r="D954" s="79">
        <v>263</v>
      </c>
      <c r="E954" s="74"/>
    </row>
    <row r="955" spans="1:5" s="128" customFormat="1" ht="12" customHeight="1" thickBot="1">
      <c r="A955" s="80" t="s">
        <v>138</v>
      </c>
      <c r="B955" s="81">
        <v>9999</v>
      </c>
      <c r="C955" s="120">
        <f>SUM(C936,C938,C943,C947)</f>
        <v>120100</v>
      </c>
      <c r="D955" s="120">
        <f>SUM(D936,D938,D943,D947)</f>
        <v>120100</v>
      </c>
      <c r="E955" s="91">
        <f>SUM(E936,E938,E943,E947)</f>
        <v>15854</v>
      </c>
    </row>
    <row r="956" spans="1:5" s="128" customFormat="1" ht="12" customHeight="1">
      <c r="A956" s="80"/>
      <c r="B956" s="81"/>
      <c r="C956" s="93"/>
      <c r="D956" s="93"/>
      <c r="E956" s="88"/>
    </row>
    <row r="957" spans="1:5" s="98" customFormat="1" ht="12" customHeight="1">
      <c r="A957" s="80" t="s">
        <v>328</v>
      </c>
      <c r="B957" s="81" t="s">
        <v>329</v>
      </c>
      <c r="C957" s="79"/>
      <c r="D957" s="79"/>
      <c r="E957" s="79"/>
    </row>
    <row r="958" spans="1:5" s="95" customFormat="1" ht="12" customHeight="1">
      <c r="A958" s="73" t="s">
        <v>195</v>
      </c>
      <c r="B958" s="68">
        <v>5200</v>
      </c>
      <c r="C958" s="93"/>
      <c r="D958" s="93">
        <v>4000</v>
      </c>
      <c r="E958" s="93"/>
    </row>
    <row r="959" spans="1:5" s="95" customFormat="1" ht="12" customHeight="1">
      <c r="A959" s="73" t="s">
        <v>196</v>
      </c>
      <c r="B959" s="68">
        <v>5300</v>
      </c>
      <c r="C959" s="126"/>
      <c r="D959" s="126"/>
      <c r="E959" s="126"/>
    </row>
    <row r="960" spans="1:5" s="128" customFormat="1" ht="12" customHeight="1" thickBot="1">
      <c r="A960" s="80" t="s">
        <v>138</v>
      </c>
      <c r="B960" s="81">
        <v>9999</v>
      </c>
      <c r="C960" s="160">
        <f>SUM(C958:C959)</f>
        <v>0</v>
      </c>
      <c r="D960" s="160">
        <f>SUM(D958:D959)</f>
        <v>4000</v>
      </c>
      <c r="E960" s="160">
        <f>SUM(E958:E959)</f>
        <v>0</v>
      </c>
    </row>
    <row r="961" spans="1:5" s="128" customFormat="1" ht="12" customHeight="1">
      <c r="A961" s="80"/>
      <c r="B961" s="81"/>
      <c r="C961" s="152"/>
      <c r="D961" s="152"/>
      <c r="E961" s="152"/>
    </row>
    <row r="962" spans="1:5" s="98" customFormat="1" ht="12" customHeight="1">
      <c r="A962" s="80" t="s">
        <v>330</v>
      </c>
      <c r="B962" s="81" t="s">
        <v>331</v>
      </c>
      <c r="C962" s="79"/>
      <c r="D962" s="79"/>
      <c r="E962" s="74"/>
    </row>
    <row r="963" spans="1:5" s="95" customFormat="1" ht="12" customHeight="1">
      <c r="A963" s="73" t="s">
        <v>128</v>
      </c>
      <c r="B963" s="68">
        <v>100</v>
      </c>
      <c r="C963" s="93">
        <f>SUM(C964:C964)</f>
        <v>50917</v>
      </c>
      <c r="D963" s="93">
        <f>SUM(D964:D964)</f>
        <v>50917</v>
      </c>
      <c r="E963" s="88">
        <f>SUM(E964:E964)</f>
        <v>7552</v>
      </c>
    </row>
    <row r="964" spans="1:5" s="99" customFormat="1" ht="12" customHeight="1">
      <c r="A964" s="77" t="s">
        <v>129</v>
      </c>
      <c r="B964" s="78">
        <v>101</v>
      </c>
      <c r="C964" s="79">
        <v>50917</v>
      </c>
      <c r="D964" s="79">
        <v>50917</v>
      </c>
      <c r="E964" s="74">
        <v>7552</v>
      </c>
    </row>
    <row r="965" spans="1:5" s="95" customFormat="1" ht="12" customHeight="1">
      <c r="A965" s="73" t="s">
        <v>130</v>
      </c>
      <c r="B965" s="68">
        <v>200</v>
      </c>
      <c r="C965" s="93">
        <f>SUM(C966:C969)</f>
        <v>2000</v>
      </c>
      <c r="D965" s="93">
        <f>SUM(D966:D969)</f>
        <v>2000</v>
      </c>
      <c r="E965" s="93">
        <f>SUM(E966:E969)</f>
        <v>395</v>
      </c>
    </row>
    <row r="966" spans="1:5" s="95" customFormat="1" ht="12" customHeight="1">
      <c r="A966" s="77" t="s">
        <v>286</v>
      </c>
      <c r="B966" s="78">
        <v>202</v>
      </c>
      <c r="C966" s="106">
        <v>2000</v>
      </c>
      <c r="D966" s="106">
        <v>1905</v>
      </c>
      <c r="E966" s="106">
        <v>300</v>
      </c>
    </row>
    <row r="967" spans="1:5" s="95" customFormat="1" ht="12" customHeight="1">
      <c r="A967" s="77" t="s">
        <v>131</v>
      </c>
      <c r="B967" s="78">
        <v>205</v>
      </c>
      <c r="C967" s="106"/>
      <c r="D967" s="106"/>
      <c r="E967" s="106"/>
    </row>
    <row r="968" spans="1:5" s="99" customFormat="1" ht="12" customHeight="1">
      <c r="A968" s="77" t="s">
        <v>314</v>
      </c>
      <c r="B968" s="78">
        <v>208</v>
      </c>
      <c r="C968" s="79"/>
      <c r="D968" s="79">
        <v>95</v>
      </c>
      <c r="E968" s="74">
        <v>95</v>
      </c>
    </row>
    <row r="969" spans="1:5" s="99" customFormat="1" ht="12" customHeight="1">
      <c r="A969" s="77" t="s">
        <v>133</v>
      </c>
      <c r="B969" s="78">
        <v>209</v>
      </c>
      <c r="C969" s="79"/>
      <c r="D969" s="79"/>
      <c r="E969" s="74"/>
    </row>
    <row r="970" spans="1:5" ht="12" customHeight="1">
      <c r="A970" s="80" t="s">
        <v>134</v>
      </c>
      <c r="B970" s="81">
        <v>500</v>
      </c>
      <c r="C970" s="108">
        <f>SUM(C971:C973)</f>
        <v>13228</v>
      </c>
      <c r="D970" s="108">
        <f>SUM(D971:D973)</f>
        <v>13228</v>
      </c>
      <c r="E970" s="82">
        <f>SUM(E971:E973)</f>
        <v>1806</v>
      </c>
    </row>
    <row r="971" spans="1:5" s="76" customFormat="1" ht="12" customHeight="1">
      <c r="A971" s="83" t="s">
        <v>135</v>
      </c>
      <c r="B971" s="84">
        <v>551</v>
      </c>
      <c r="C971" s="106">
        <v>10020</v>
      </c>
      <c r="D971" s="106">
        <v>10020</v>
      </c>
      <c r="E971" s="85">
        <v>1309</v>
      </c>
    </row>
    <row r="972" spans="1:5" s="76" customFormat="1" ht="12" customHeight="1">
      <c r="A972" s="83" t="s">
        <v>136</v>
      </c>
      <c r="B972" s="84">
        <v>560</v>
      </c>
      <c r="C972" s="106">
        <v>1986</v>
      </c>
      <c r="D972" s="106">
        <v>1986</v>
      </c>
      <c r="E972" s="85">
        <v>320</v>
      </c>
    </row>
    <row r="973" spans="1:5" s="76" customFormat="1" ht="12" customHeight="1">
      <c r="A973" s="83" t="s">
        <v>137</v>
      </c>
      <c r="B973" s="84">
        <v>580</v>
      </c>
      <c r="C973" s="106">
        <v>1222</v>
      </c>
      <c r="D973" s="106">
        <v>1222</v>
      </c>
      <c r="E973" s="85">
        <v>177</v>
      </c>
    </row>
    <row r="974" spans="1:5" s="95" customFormat="1" ht="12" customHeight="1">
      <c r="A974" s="73" t="s">
        <v>145</v>
      </c>
      <c r="B974" s="68">
        <v>1000</v>
      </c>
      <c r="C974" s="93">
        <f>SUM(C975:C982)</f>
        <v>83225</v>
      </c>
      <c r="D974" s="93">
        <f>SUM(D975:D982)</f>
        <v>83225</v>
      </c>
      <c r="E974" s="88">
        <f>SUM(E975:E982)</f>
        <v>12337</v>
      </c>
    </row>
    <row r="975" spans="1:5" s="99" customFormat="1" ht="12" customHeight="1">
      <c r="A975" s="77" t="s">
        <v>146</v>
      </c>
      <c r="B975" s="78">
        <v>1013</v>
      </c>
      <c r="C975" s="79"/>
      <c r="D975" s="79"/>
      <c r="E975" s="74"/>
    </row>
    <row r="976" spans="1:5" s="99" customFormat="1" ht="12" customHeight="1">
      <c r="A976" s="77" t="s">
        <v>158</v>
      </c>
      <c r="B976" s="78">
        <v>1015</v>
      </c>
      <c r="C976" s="79">
        <v>9324</v>
      </c>
      <c r="D976" s="79">
        <v>9324</v>
      </c>
      <c r="E976" s="74">
        <v>2853</v>
      </c>
    </row>
    <row r="977" spans="1:5" s="99" customFormat="1" ht="12" customHeight="1">
      <c r="A977" s="77" t="s">
        <v>147</v>
      </c>
      <c r="B977" s="78">
        <v>1016</v>
      </c>
      <c r="C977" s="79">
        <v>10622</v>
      </c>
      <c r="D977" s="79">
        <v>10622</v>
      </c>
      <c r="E977" s="74">
        <v>3139</v>
      </c>
    </row>
    <row r="978" spans="1:5" s="99" customFormat="1" ht="12" customHeight="1">
      <c r="A978" s="77" t="s">
        <v>148</v>
      </c>
      <c r="B978" s="78">
        <v>1020</v>
      </c>
      <c r="C978" s="79">
        <v>33854</v>
      </c>
      <c r="D978" s="79">
        <v>33854</v>
      </c>
      <c r="E978" s="74">
        <v>6305</v>
      </c>
    </row>
    <row r="979" spans="1:5" s="99" customFormat="1" ht="12" customHeight="1">
      <c r="A979" s="77" t="s">
        <v>170</v>
      </c>
      <c r="B979" s="78">
        <v>1030</v>
      </c>
      <c r="C979" s="79">
        <v>23000</v>
      </c>
      <c r="D979" s="79">
        <v>23000</v>
      </c>
      <c r="E979" s="74"/>
    </row>
    <row r="980" spans="1:5" s="99" customFormat="1" ht="12" customHeight="1">
      <c r="A980" s="77" t="s">
        <v>159</v>
      </c>
      <c r="B980" s="78">
        <v>1051</v>
      </c>
      <c r="C980" s="79">
        <v>750</v>
      </c>
      <c r="D980" s="79">
        <v>750</v>
      </c>
      <c r="E980" s="74"/>
    </row>
    <row r="981" spans="1:5" s="99" customFormat="1" ht="12" customHeight="1">
      <c r="A981" s="77" t="s">
        <v>185</v>
      </c>
      <c r="B981" s="78">
        <v>1091</v>
      </c>
      <c r="C981" s="79">
        <v>1495</v>
      </c>
      <c r="D981" s="79">
        <v>1495</v>
      </c>
      <c r="E981" s="74"/>
    </row>
    <row r="982" spans="1:5" s="99" customFormat="1" ht="12" customHeight="1">
      <c r="A982" s="77" t="s">
        <v>160</v>
      </c>
      <c r="B982" s="78">
        <v>1098</v>
      </c>
      <c r="C982" s="79">
        <v>4180</v>
      </c>
      <c r="D982" s="79">
        <v>4180</v>
      </c>
      <c r="E982" s="74">
        <v>40</v>
      </c>
    </row>
    <row r="983" spans="1:5" s="128" customFormat="1" ht="12" customHeight="1">
      <c r="A983" s="80" t="s">
        <v>315</v>
      </c>
      <c r="B983" s="81">
        <v>9999</v>
      </c>
      <c r="C983" s="150">
        <f>SUM(C963,C965,C970,C974)</f>
        <v>149370</v>
      </c>
      <c r="D983" s="150">
        <f>SUM(D963,D965,D970,D974)</f>
        <v>149370</v>
      </c>
      <c r="E983" s="147">
        <f>SUM(E963,E965,E970,E974)</f>
        <v>22090</v>
      </c>
    </row>
    <row r="984" spans="1:5" s="76" customFormat="1" ht="12" customHeight="1">
      <c r="A984" s="73" t="s">
        <v>195</v>
      </c>
      <c r="B984" s="68">
        <v>5200</v>
      </c>
      <c r="C984" s="117"/>
      <c r="D984" s="117"/>
      <c r="E984" s="117"/>
    </row>
    <row r="985" spans="1:5" s="59" customFormat="1" ht="12" customHeight="1">
      <c r="A985" s="80" t="s">
        <v>197</v>
      </c>
      <c r="B985" s="81"/>
      <c r="C985" s="108">
        <f>SUM(C984)</f>
        <v>0</v>
      </c>
      <c r="D985" s="108">
        <f>SUM(D984)</f>
        <v>0</v>
      </c>
      <c r="E985" s="108">
        <f>SUM(E984)</f>
        <v>0</v>
      </c>
    </row>
    <row r="986" spans="1:5" s="128" customFormat="1" ht="12" customHeight="1" thickBot="1">
      <c r="A986" s="100" t="s">
        <v>138</v>
      </c>
      <c r="B986" s="146">
        <v>9999</v>
      </c>
      <c r="C986" s="120">
        <f>SUM(C963,C965,C970,C974)</f>
        <v>149370</v>
      </c>
      <c r="D986" s="120">
        <f>SUM(D963,D965,D970,D974)</f>
        <v>149370</v>
      </c>
      <c r="E986" s="91">
        <f>SUM(E983,E985)</f>
        <v>22090</v>
      </c>
    </row>
    <row r="987" spans="1:5" s="128" customFormat="1" ht="12" customHeight="1">
      <c r="A987" s="80"/>
      <c r="B987" s="81"/>
      <c r="C987" s="117"/>
      <c r="D987" s="117"/>
      <c r="E987" s="114"/>
    </row>
    <row r="988" spans="1:5" s="98" customFormat="1" ht="10.5" customHeight="1">
      <c r="A988" s="80" t="s">
        <v>332</v>
      </c>
      <c r="B988" s="81" t="s">
        <v>333</v>
      </c>
      <c r="C988" s="79"/>
      <c r="D988" s="79"/>
      <c r="E988" s="74"/>
    </row>
    <row r="989" spans="1:5" s="95" customFormat="1" ht="12" customHeight="1">
      <c r="A989" s="73" t="s">
        <v>282</v>
      </c>
      <c r="B989" s="68">
        <v>4200</v>
      </c>
      <c r="C989" s="93">
        <f>SUM(C990)</f>
        <v>6000</v>
      </c>
      <c r="D989" s="93">
        <f>SUM(D990)</f>
        <v>6000</v>
      </c>
      <c r="E989" s="88">
        <f>SUM(E990)</f>
        <v>915</v>
      </c>
    </row>
    <row r="990" spans="1:5" s="99" customFormat="1" ht="12" customHeight="1">
      <c r="A990" s="77" t="s">
        <v>334</v>
      </c>
      <c r="B990" s="78">
        <v>4214</v>
      </c>
      <c r="C990" s="79">
        <v>6000</v>
      </c>
      <c r="D990" s="79">
        <v>6000</v>
      </c>
      <c r="E990" s="74">
        <v>915</v>
      </c>
    </row>
    <row r="991" spans="1:5" s="128" customFormat="1" ht="12" customHeight="1">
      <c r="A991" s="80" t="s">
        <v>315</v>
      </c>
      <c r="B991" s="81">
        <v>9999</v>
      </c>
      <c r="C991" s="150">
        <f>SUM(C989)</f>
        <v>6000</v>
      </c>
      <c r="D991" s="150">
        <f>SUM(D989)</f>
        <v>6000</v>
      </c>
      <c r="E991" s="147">
        <f>SUM(E989)</f>
        <v>915</v>
      </c>
    </row>
    <row r="992" spans="1:5" s="76" customFormat="1" ht="12" customHeight="1">
      <c r="A992" s="73" t="s">
        <v>195</v>
      </c>
      <c r="B992" s="68">
        <v>5200</v>
      </c>
      <c r="C992" s="117">
        <v>100000</v>
      </c>
      <c r="D992" s="117">
        <v>100000</v>
      </c>
      <c r="E992" s="117"/>
    </row>
    <row r="993" spans="1:5" s="59" customFormat="1" ht="12" customHeight="1">
      <c r="A993" s="80" t="s">
        <v>197</v>
      </c>
      <c r="B993" s="81"/>
      <c r="C993" s="108">
        <f>SUM(C992)</f>
        <v>100000</v>
      </c>
      <c r="D993" s="108">
        <f>SUM(D992)</f>
        <v>100000</v>
      </c>
      <c r="E993" s="108">
        <f>SUM(E992)</f>
        <v>0</v>
      </c>
    </row>
    <row r="994" spans="1:5" s="98" customFormat="1" ht="12" customHeight="1" thickBot="1">
      <c r="A994" s="80" t="s">
        <v>138</v>
      </c>
      <c r="B994" s="81">
        <v>9999</v>
      </c>
      <c r="C994" s="160">
        <f>SUM(C991,C993)</f>
        <v>106000</v>
      </c>
      <c r="D994" s="160">
        <f>SUM(D991,D993)</f>
        <v>106000</v>
      </c>
      <c r="E994" s="159">
        <f>SUM(E991,E993)</f>
        <v>915</v>
      </c>
    </row>
    <row r="995" spans="1:5" s="98" customFormat="1" ht="12" customHeight="1">
      <c r="A995" s="80"/>
      <c r="B995" s="81"/>
      <c r="C995" s="152"/>
      <c r="D995" s="152"/>
      <c r="E995" s="164"/>
    </row>
    <row r="996" spans="1:5" s="98" customFormat="1" ht="12" customHeight="1">
      <c r="A996" s="80" t="s">
        <v>316</v>
      </c>
      <c r="B996" s="81" t="s">
        <v>335</v>
      </c>
      <c r="C996" s="79"/>
      <c r="D996" s="79"/>
      <c r="E996" s="74"/>
    </row>
    <row r="997" spans="1:5" s="95" customFormat="1" ht="12" customHeight="1">
      <c r="A997" s="73" t="s">
        <v>145</v>
      </c>
      <c r="B997" s="97">
        <v>1000</v>
      </c>
      <c r="C997" s="93">
        <f>SUM(C998:C1000)</f>
        <v>0</v>
      </c>
      <c r="D997" s="93">
        <f>SUM(D998:D1000)</f>
        <v>0</v>
      </c>
      <c r="E997" s="93">
        <f>SUM(E998:E1000)</f>
        <v>0</v>
      </c>
    </row>
    <row r="998" spans="1:5" s="99" customFormat="1" ht="12" customHeight="1">
      <c r="A998" s="77" t="s">
        <v>148</v>
      </c>
      <c r="B998" s="78">
        <v>1020</v>
      </c>
      <c r="C998" s="79"/>
      <c r="D998" s="79"/>
      <c r="E998" s="74"/>
    </row>
    <row r="999" spans="1:5" s="99" customFormat="1" ht="12" customHeight="1">
      <c r="A999" s="77" t="s">
        <v>254</v>
      </c>
      <c r="B999" s="78">
        <v>1052</v>
      </c>
      <c r="C999" s="79"/>
      <c r="D999" s="79"/>
      <c r="E999" s="74"/>
    </row>
    <row r="1000" spans="1:5" s="99" customFormat="1" ht="12" customHeight="1">
      <c r="A1000" s="77" t="s">
        <v>160</v>
      </c>
      <c r="B1000" s="78">
        <v>1098</v>
      </c>
      <c r="C1000" s="79"/>
      <c r="D1000" s="79"/>
      <c r="E1000" s="74"/>
    </row>
    <row r="1001" spans="1:5" s="59" customFormat="1" ht="12" customHeight="1" thickBot="1">
      <c r="A1001" s="100" t="s">
        <v>173</v>
      </c>
      <c r="B1001" s="146">
        <v>9999</v>
      </c>
      <c r="C1001" s="127">
        <f>SUM(C997)</f>
        <v>0</v>
      </c>
      <c r="D1001" s="127">
        <f>SUM(D997)</f>
        <v>0</v>
      </c>
      <c r="E1001" s="127">
        <f>SUM(E997)</f>
        <v>0</v>
      </c>
    </row>
    <row r="1002" spans="1:5" s="59" customFormat="1" ht="12" customHeight="1">
      <c r="A1002" s="100"/>
      <c r="B1002" s="146"/>
      <c r="C1002" s="142"/>
      <c r="D1002" s="142"/>
      <c r="E1002" s="142"/>
    </row>
    <row r="1003" spans="1:5" s="98" customFormat="1" ht="12" customHeight="1">
      <c r="A1003" s="80" t="s">
        <v>336</v>
      </c>
      <c r="B1003" s="81" t="s">
        <v>337</v>
      </c>
      <c r="C1003" s="79"/>
      <c r="D1003" s="79"/>
      <c r="E1003" s="74"/>
    </row>
    <row r="1004" spans="1:5" s="95" customFormat="1" ht="12" customHeight="1">
      <c r="A1004" s="73" t="s">
        <v>128</v>
      </c>
      <c r="B1004" s="68">
        <v>100</v>
      </c>
      <c r="C1004" s="93">
        <f>SUM(C1005:C1005)</f>
        <v>130828</v>
      </c>
      <c r="D1004" s="93">
        <f>SUM(D1005:D1005)</f>
        <v>130828</v>
      </c>
      <c r="E1004" s="88">
        <f>SUM(E1005:E1005)</f>
        <v>21434</v>
      </c>
    </row>
    <row r="1005" spans="1:5" s="99" customFormat="1" ht="12" customHeight="1">
      <c r="A1005" s="77" t="s">
        <v>129</v>
      </c>
      <c r="B1005" s="78">
        <v>101</v>
      </c>
      <c r="C1005" s="79">
        <f>65938+64890</f>
        <v>130828</v>
      </c>
      <c r="D1005" s="79">
        <f>65938+64890</f>
        <v>130828</v>
      </c>
      <c r="E1005" s="74">
        <v>21434</v>
      </c>
    </row>
    <row r="1006" spans="1:5" s="95" customFormat="1" ht="12" customHeight="1">
      <c r="A1006" s="73" t="s">
        <v>130</v>
      </c>
      <c r="B1006" s="68">
        <v>200</v>
      </c>
      <c r="C1006" s="105">
        <f>SUM(C1007:C1011)</f>
        <v>26820</v>
      </c>
      <c r="D1006" s="105">
        <f>SUM(D1007:D1011)</f>
        <v>26820</v>
      </c>
      <c r="E1006" s="75">
        <f>SUM(E1007:E1011)</f>
        <v>3110</v>
      </c>
    </row>
    <row r="1007" spans="1:5" s="99" customFormat="1" ht="12" customHeight="1">
      <c r="A1007" s="77" t="s">
        <v>143</v>
      </c>
      <c r="B1007" s="78">
        <v>201</v>
      </c>
      <c r="C1007" s="79">
        <v>4320</v>
      </c>
      <c r="D1007" s="79">
        <v>4320</v>
      </c>
      <c r="E1007" s="79">
        <v>779</v>
      </c>
    </row>
    <row r="1008" spans="1:5" s="99" customFormat="1" ht="12" customHeight="1">
      <c r="A1008" s="77" t="s">
        <v>286</v>
      </c>
      <c r="B1008" s="78">
        <v>202</v>
      </c>
      <c r="C1008" s="79">
        <f>15000+5500</f>
        <v>20500</v>
      </c>
      <c r="D1008" s="79">
        <f>15000+5500</f>
        <v>20500</v>
      </c>
      <c r="E1008" s="74">
        <v>2309</v>
      </c>
    </row>
    <row r="1009" spans="1:5" s="99" customFormat="1" ht="12" customHeight="1">
      <c r="A1009" s="77" t="s">
        <v>131</v>
      </c>
      <c r="B1009" s="78">
        <v>205</v>
      </c>
      <c r="C1009" s="79"/>
      <c r="D1009" s="79"/>
      <c r="E1009" s="74"/>
    </row>
    <row r="1010" spans="1:5" s="99" customFormat="1" ht="12" customHeight="1">
      <c r="A1010" s="77" t="s">
        <v>314</v>
      </c>
      <c r="B1010" s="78">
        <v>208</v>
      </c>
      <c r="C1010" s="79">
        <v>2000</v>
      </c>
      <c r="D1010" s="79">
        <v>1900</v>
      </c>
      <c r="E1010" s="74"/>
    </row>
    <row r="1011" spans="1:5" ht="12" customHeight="1">
      <c r="A1011" s="77" t="s">
        <v>133</v>
      </c>
      <c r="B1011" s="78">
        <v>209</v>
      </c>
      <c r="C1011" s="79"/>
      <c r="D1011" s="79">
        <v>100</v>
      </c>
      <c r="E1011" s="74">
        <v>22</v>
      </c>
    </row>
    <row r="1012" spans="1:5" ht="12" customHeight="1">
      <c r="A1012" s="80" t="s">
        <v>134</v>
      </c>
      <c r="B1012" s="81">
        <v>500</v>
      </c>
      <c r="C1012" s="108">
        <f>SUM(C1013:C1015)</f>
        <v>37015</v>
      </c>
      <c r="D1012" s="108">
        <f>SUM(D1013:D1015)</f>
        <v>37015</v>
      </c>
      <c r="E1012" s="82">
        <f>SUM(E1013:E1015)</f>
        <v>5504</v>
      </c>
    </row>
    <row r="1013" spans="1:5" s="76" customFormat="1" ht="12" customHeight="1">
      <c r="A1013" s="83" t="s">
        <v>135</v>
      </c>
      <c r="B1013" s="84">
        <v>551</v>
      </c>
      <c r="C1013" s="106">
        <f>16168+14300</f>
        <v>30468</v>
      </c>
      <c r="D1013" s="106">
        <f>16168+14300</f>
        <v>30468</v>
      </c>
      <c r="E1013" s="85">
        <v>4494</v>
      </c>
    </row>
    <row r="1014" spans="1:5" s="76" customFormat="1" ht="12" customHeight="1">
      <c r="A1014" s="83" t="s">
        <v>136</v>
      </c>
      <c r="B1014" s="84">
        <v>560</v>
      </c>
      <c r="C1014" s="106">
        <f>3235+2912</f>
        <v>6147</v>
      </c>
      <c r="D1014" s="106">
        <f>3235+2912</f>
        <v>6147</v>
      </c>
      <c r="E1014" s="85">
        <v>936</v>
      </c>
    </row>
    <row r="1015" spans="1:5" s="76" customFormat="1" ht="12" customHeight="1">
      <c r="A1015" s="83" t="s">
        <v>137</v>
      </c>
      <c r="B1015" s="84">
        <v>580</v>
      </c>
      <c r="C1015" s="106">
        <f>320+80</f>
        <v>400</v>
      </c>
      <c r="D1015" s="106">
        <f>320+80</f>
        <v>400</v>
      </c>
      <c r="E1015" s="85">
        <v>74</v>
      </c>
    </row>
    <row r="1016" spans="1:5" s="95" customFormat="1" ht="12" customHeight="1">
      <c r="A1016" s="73" t="s">
        <v>145</v>
      </c>
      <c r="B1016" s="68">
        <v>1000</v>
      </c>
      <c r="C1016" s="93">
        <f>SUM(C1017:C1027)</f>
        <v>557232</v>
      </c>
      <c r="D1016" s="93">
        <f>SUM(D1017:D1027)</f>
        <v>607232</v>
      </c>
      <c r="E1016" s="88">
        <f>SUM(E1017:E1027)</f>
        <v>168831</v>
      </c>
    </row>
    <row r="1017" spans="1:5" s="99" customFormat="1" ht="12" customHeight="1">
      <c r="A1017" s="77" t="s">
        <v>146</v>
      </c>
      <c r="B1017" s="78">
        <v>1013</v>
      </c>
      <c r="C1017" s="79">
        <f>2970+4920</f>
        <v>7890</v>
      </c>
      <c r="D1017" s="79">
        <f>2970+4920</f>
        <v>7890</v>
      </c>
      <c r="E1017" s="74"/>
    </row>
    <row r="1018" spans="1:5" ht="12" customHeight="1">
      <c r="A1018" s="77" t="s">
        <v>181</v>
      </c>
      <c r="B1018" s="78">
        <v>1014</v>
      </c>
      <c r="C1018" s="79">
        <v>1000</v>
      </c>
      <c r="D1018" s="79">
        <v>1000</v>
      </c>
      <c r="E1018" s="74"/>
    </row>
    <row r="1019" spans="1:5" s="99" customFormat="1" ht="12" customHeight="1">
      <c r="A1019" s="77" t="s">
        <v>158</v>
      </c>
      <c r="B1019" s="78">
        <v>1015</v>
      </c>
      <c r="C1019" s="79">
        <f>12000+17800</f>
        <v>29800</v>
      </c>
      <c r="D1019" s="79">
        <f>12000+17800</f>
        <v>29800</v>
      </c>
      <c r="E1019" s="74">
        <v>2095</v>
      </c>
    </row>
    <row r="1020" spans="1:5" s="99" customFormat="1" ht="12" customHeight="1">
      <c r="A1020" s="77" t="s">
        <v>147</v>
      </c>
      <c r="B1020" s="78">
        <v>1016</v>
      </c>
      <c r="C1020" s="79">
        <f>15000+45370</f>
        <v>60370</v>
      </c>
      <c r="D1020" s="79">
        <f>15000+45370</f>
        <v>60370</v>
      </c>
      <c r="E1020" s="74">
        <v>35580</v>
      </c>
    </row>
    <row r="1021" spans="1:5" s="99" customFormat="1" ht="12" customHeight="1">
      <c r="A1021" s="77" t="s">
        <v>148</v>
      </c>
      <c r="B1021" s="78">
        <v>1020</v>
      </c>
      <c r="C1021" s="79">
        <f>28000+30950</f>
        <v>58950</v>
      </c>
      <c r="D1021" s="79">
        <f>28000+30950</f>
        <v>58950</v>
      </c>
      <c r="E1021" s="74">
        <v>7783</v>
      </c>
    </row>
    <row r="1022" spans="1:5" s="99" customFormat="1" ht="12" customHeight="1">
      <c r="A1022" s="77" t="s">
        <v>170</v>
      </c>
      <c r="B1022" s="78">
        <v>1030</v>
      </c>
      <c r="C1022" s="79">
        <f>10000+10000</f>
        <v>20000</v>
      </c>
      <c r="D1022" s="79">
        <f>10000+10000</f>
        <v>20000</v>
      </c>
      <c r="E1022" s="74">
        <v>991</v>
      </c>
    </row>
    <row r="1023" spans="1:5" s="99" customFormat="1" ht="12" customHeight="1">
      <c r="A1023" s="77" t="s">
        <v>280</v>
      </c>
      <c r="B1023" s="78">
        <v>1040</v>
      </c>
      <c r="C1023" s="79">
        <v>5050</v>
      </c>
      <c r="D1023" s="79">
        <v>5050</v>
      </c>
      <c r="E1023" s="74"/>
    </row>
    <row r="1024" spans="1:5" s="99" customFormat="1" ht="12" customHeight="1">
      <c r="A1024" s="77" t="s">
        <v>159</v>
      </c>
      <c r="B1024" s="78">
        <v>1051</v>
      </c>
      <c r="C1024" s="79">
        <f>10000+500</f>
        <v>10500</v>
      </c>
      <c r="D1024" s="79">
        <f>10000+500</f>
        <v>10500</v>
      </c>
      <c r="E1024" s="74"/>
    </row>
    <row r="1025" spans="1:5" s="99" customFormat="1" ht="12" customHeight="1">
      <c r="A1025" s="77" t="s">
        <v>281</v>
      </c>
      <c r="B1025" s="78">
        <v>1062</v>
      </c>
      <c r="C1025" s="79">
        <f>4116+2500</f>
        <v>6616</v>
      </c>
      <c r="D1025" s="79">
        <f>4116+2500</f>
        <v>6616</v>
      </c>
      <c r="E1025" s="74">
        <v>2400</v>
      </c>
    </row>
    <row r="1026" spans="1:5" s="99" customFormat="1" ht="12" customHeight="1">
      <c r="A1026" s="77" t="s">
        <v>228</v>
      </c>
      <c r="B1026" s="78">
        <v>1091</v>
      </c>
      <c r="C1026" s="79">
        <f>1978+2078</f>
        <v>4056</v>
      </c>
      <c r="D1026" s="79">
        <f>1978+2078</f>
        <v>4056</v>
      </c>
      <c r="E1026" s="74"/>
    </row>
    <row r="1027" spans="1:5" s="99" customFormat="1" ht="12" customHeight="1">
      <c r="A1027" s="77" t="s">
        <v>160</v>
      </c>
      <c r="B1027" s="78">
        <v>1098</v>
      </c>
      <c r="C1027" s="79">
        <f>303000+10000+40000</f>
        <v>353000</v>
      </c>
      <c r="D1027" s="79">
        <v>403000</v>
      </c>
      <c r="E1027" s="74">
        <v>119982</v>
      </c>
    </row>
    <row r="1028" spans="1:5" s="128" customFormat="1" ht="12" customHeight="1">
      <c r="A1028" s="80" t="s">
        <v>338</v>
      </c>
      <c r="B1028" s="81">
        <v>9999</v>
      </c>
      <c r="C1028" s="93">
        <f>SUM(C1004,C1006,C1012,C1016)</f>
        <v>751895</v>
      </c>
      <c r="D1028" s="93">
        <f>SUM(D1004,D1006,D1012,D1016)</f>
        <v>801895</v>
      </c>
      <c r="E1028" s="88">
        <f>SUM(E1004,E1006,E1012,E1016)</f>
        <v>198879</v>
      </c>
    </row>
    <row r="1029" spans="1:5" s="76" customFormat="1" ht="12" customHeight="1">
      <c r="A1029" s="73" t="s">
        <v>195</v>
      </c>
      <c r="B1029" s="68">
        <v>5200</v>
      </c>
      <c r="C1029" s="117"/>
      <c r="D1029" s="117"/>
      <c r="E1029" s="117"/>
    </row>
    <row r="1030" spans="1:5" s="59" customFormat="1" ht="12" customHeight="1">
      <c r="A1030" s="80" t="s">
        <v>197</v>
      </c>
      <c r="B1030" s="81"/>
      <c r="C1030" s="108">
        <f>SUM(C1029)</f>
        <v>0</v>
      </c>
      <c r="D1030" s="108">
        <f>SUM(D1029)</f>
        <v>0</v>
      </c>
      <c r="E1030" s="108">
        <f>SUM(E1029)</f>
        <v>0</v>
      </c>
    </row>
    <row r="1031" spans="1:5" s="59" customFormat="1" ht="12" customHeight="1" thickBot="1">
      <c r="A1031" s="80" t="s">
        <v>173</v>
      </c>
      <c r="B1031" s="81">
        <v>9999</v>
      </c>
      <c r="C1031" s="127">
        <f>SUM(C1028,C1030)</f>
        <v>751895</v>
      </c>
      <c r="D1031" s="127">
        <f>SUM(D1028,D1030)</f>
        <v>801895</v>
      </c>
      <c r="E1031" s="127">
        <f>SUM(E1028,E1030)</f>
        <v>198879</v>
      </c>
    </row>
    <row r="1032" spans="1:5" s="128" customFormat="1" ht="12" customHeight="1">
      <c r="A1032" s="80" t="s">
        <v>257</v>
      </c>
      <c r="B1032" s="81"/>
      <c r="C1032" s="93">
        <f>SUM(C955,C960,C986,C994,C1001,C1031)</f>
        <v>1127365</v>
      </c>
      <c r="D1032" s="93">
        <f>SUM(D955,D960,D986,D994,D1001,D1031)</f>
        <v>1181365</v>
      </c>
      <c r="E1032" s="88">
        <f>SUM(E955,E960,E986,E994,E1001,E1031)</f>
        <v>237738</v>
      </c>
    </row>
    <row r="1033" spans="1:5" s="128" customFormat="1" ht="12" customHeight="1" thickBot="1">
      <c r="A1033" s="130" t="s">
        <v>339</v>
      </c>
      <c r="B1033" s="131"/>
      <c r="C1033" s="90">
        <f>SUM(C898,C932,C1032)</f>
        <v>1870538</v>
      </c>
      <c r="D1033" s="90">
        <f>SUM(D898,D932,D1032)</f>
        <v>2014538</v>
      </c>
      <c r="E1033" s="104">
        <f>SUM(E898,E932,E1032)</f>
        <v>304548</v>
      </c>
    </row>
    <row r="1034" spans="1:5" s="128" customFormat="1" ht="12" customHeight="1" thickTop="1">
      <c r="A1034" s="181"/>
      <c r="B1034" s="182"/>
      <c r="C1034" s="208"/>
      <c r="D1034" s="208"/>
      <c r="E1034" s="183"/>
    </row>
    <row r="1035" spans="1:5" s="98" customFormat="1" ht="12" customHeight="1">
      <c r="A1035" s="80" t="s">
        <v>259</v>
      </c>
      <c r="B1035" s="81"/>
      <c r="C1035" s="79"/>
      <c r="D1035" s="79"/>
      <c r="E1035" s="74"/>
    </row>
    <row r="1036" spans="1:5" s="98" customFormat="1" ht="12" customHeight="1">
      <c r="A1036" s="80"/>
      <c r="B1036" s="81"/>
      <c r="C1036" s="79"/>
      <c r="D1036" s="79"/>
      <c r="E1036" s="74"/>
    </row>
    <row r="1037" spans="1:5" s="98" customFormat="1" ht="12" customHeight="1">
      <c r="A1037" s="80" t="s">
        <v>340</v>
      </c>
      <c r="B1037" s="81"/>
      <c r="C1037" s="79"/>
      <c r="D1037" s="79"/>
      <c r="E1037" s="74"/>
    </row>
    <row r="1038" spans="1:5" s="98" customFormat="1" ht="12" customHeight="1">
      <c r="A1038" s="80" t="s">
        <v>341</v>
      </c>
      <c r="B1038" s="81" t="s">
        <v>342</v>
      </c>
      <c r="C1038" s="79"/>
      <c r="D1038" s="79"/>
      <c r="E1038" s="74"/>
    </row>
    <row r="1039" spans="1:5" s="95" customFormat="1" ht="12" customHeight="1">
      <c r="A1039" s="73" t="s">
        <v>128</v>
      </c>
      <c r="B1039" s="68">
        <v>100</v>
      </c>
      <c r="C1039" s="93">
        <f>SUM(C1040)</f>
        <v>19958</v>
      </c>
      <c r="D1039" s="93">
        <f>SUM(D1040)</f>
        <v>19958</v>
      </c>
      <c r="E1039" s="88">
        <f>SUM(E1040)</f>
        <v>0</v>
      </c>
    </row>
    <row r="1040" spans="1:5" s="99" customFormat="1" ht="12" customHeight="1">
      <c r="A1040" s="77" t="s">
        <v>129</v>
      </c>
      <c r="B1040" s="78">
        <v>101</v>
      </c>
      <c r="C1040" s="79">
        <v>19958</v>
      </c>
      <c r="D1040" s="79">
        <v>19958</v>
      </c>
      <c r="E1040" s="74">
        <v>0</v>
      </c>
    </row>
    <row r="1041" spans="1:5" ht="12" customHeight="1">
      <c r="A1041" s="80" t="s">
        <v>134</v>
      </c>
      <c r="B1041" s="81">
        <v>500</v>
      </c>
      <c r="C1041" s="108">
        <f>SUM(C1042:C1043)</f>
        <v>4706</v>
      </c>
      <c r="D1041" s="108">
        <f>SUM(D1042:D1043)</f>
        <v>4706</v>
      </c>
      <c r="E1041" s="82">
        <f>SUM(E1042:E1043)</f>
        <v>0</v>
      </c>
    </row>
    <row r="1042" spans="1:5" s="76" customFormat="1" ht="12" customHeight="1">
      <c r="A1042" s="83" t="s">
        <v>135</v>
      </c>
      <c r="B1042" s="84">
        <v>551</v>
      </c>
      <c r="C1042" s="106">
        <v>3928</v>
      </c>
      <c r="D1042" s="106">
        <v>3928</v>
      </c>
      <c r="E1042" s="85">
        <v>0</v>
      </c>
    </row>
    <row r="1043" spans="1:5" s="76" customFormat="1" ht="12" customHeight="1">
      <c r="A1043" s="83" t="s">
        <v>136</v>
      </c>
      <c r="B1043" s="84">
        <v>560</v>
      </c>
      <c r="C1043" s="106">
        <v>778</v>
      </c>
      <c r="D1043" s="106">
        <v>778</v>
      </c>
      <c r="E1043" s="85">
        <v>0</v>
      </c>
    </row>
    <row r="1044" spans="1:5" s="95" customFormat="1" ht="12" customHeight="1">
      <c r="A1044" s="73" t="s">
        <v>145</v>
      </c>
      <c r="B1044" s="68">
        <v>1000</v>
      </c>
      <c r="C1044" s="93">
        <f>SUM(C1045:C1046)</f>
        <v>2039</v>
      </c>
      <c r="D1044" s="93">
        <f>SUM(D1045:D1046)</f>
        <v>2039</v>
      </c>
      <c r="E1044" s="88">
        <f>SUM(E1045:E1046)</f>
        <v>0</v>
      </c>
    </row>
    <row r="1045" spans="1:5" s="99" customFormat="1" ht="12" customHeight="1">
      <c r="A1045" s="77" t="s">
        <v>146</v>
      </c>
      <c r="B1045" s="78">
        <v>1013</v>
      </c>
      <c r="C1045" s="79">
        <v>1440</v>
      </c>
      <c r="D1045" s="79">
        <v>1440</v>
      </c>
      <c r="E1045" s="74">
        <v>0</v>
      </c>
    </row>
    <row r="1046" spans="1:5" s="99" customFormat="1" ht="12" customHeight="1">
      <c r="A1046" s="77" t="s">
        <v>228</v>
      </c>
      <c r="B1046" s="78">
        <v>1091</v>
      </c>
      <c r="C1046" s="79">
        <v>599</v>
      </c>
      <c r="D1046" s="79">
        <v>599</v>
      </c>
      <c r="E1046" s="74">
        <v>0</v>
      </c>
    </row>
    <row r="1047" spans="1:5" s="128" customFormat="1" ht="12" customHeight="1" thickBot="1">
      <c r="A1047" s="80" t="s">
        <v>138</v>
      </c>
      <c r="B1047" s="81">
        <v>9999</v>
      </c>
      <c r="C1047" s="160">
        <f>SUM(C1039,C1041,C1044)</f>
        <v>26703</v>
      </c>
      <c r="D1047" s="160">
        <f>SUM(D1039,D1041,D1044)</f>
        <v>26703</v>
      </c>
      <c r="E1047" s="159">
        <f>SUM(E1039,E1041,E1044)</f>
        <v>0</v>
      </c>
    </row>
    <row r="1048" spans="1:5" s="128" customFormat="1" ht="12" customHeight="1">
      <c r="A1048" s="80" t="s">
        <v>343</v>
      </c>
      <c r="B1048" s="81"/>
      <c r="C1048" s="129">
        <f>SUM(C1047)</f>
        <v>26703</v>
      </c>
      <c r="D1048" s="129">
        <f>SUM(D1047)</f>
        <v>26703</v>
      </c>
      <c r="E1048" s="103">
        <f>SUM(E1047)</f>
        <v>0</v>
      </c>
    </row>
    <row r="1049" spans="1:5" s="98" customFormat="1" ht="12" customHeight="1">
      <c r="A1049" s="80" t="s">
        <v>260</v>
      </c>
      <c r="B1049" s="81"/>
      <c r="C1049" s="79"/>
      <c r="D1049" s="79"/>
      <c r="E1049" s="74"/>
    </row>
    <row r="1050" spans="1:5" s="98" customFormat="1" ht="12" customHeight="1">
      <c r="A1050" s="80" t="s">
        <v>344</v>
      </c>
      <c r="B1050" s="81" t="s">
        <v>345</v>
      </c>
      <c r="C1050" s="79"/>
      <c r="D1050" s="79"/>
      <c r="E1050" s="74"/>
    </row>
    <row r="1051" spans="1:5" s="95" customFormat="1" ht="12" customHeight="1">
      <c r="A1051" s="73" t="s">
        <v>145</v>
      </c>
      <c r="B1051" s="68">
        <v>1000</v>
      </c>
      <c r="C1051" s="93">
        <f>SUM(C1052)</f>
        <v>200000</v>
      </c>
      <c r="D1051" s="93">
        <f>SUM(D1052)</f>
        <v>200000</v>
      </c>
      <c r="E1051" s="88">
        <f>SUM(E1052)</f>
        <v>57103</v>
      </c>
    </row>
    <row r="1052" spans="1:5" s="99" customFormat="1" ht="12" customHeight="1">
      <c r="A1052" s="77" t="s">
        <v>148</v>
      </c>
      <c r="B1052" s="78">
        <v>1020</v>
      </c>
      <c r="C1052" s="79">
        <v>200000</v>
      </c>
      <c r="D1052" s="79">
        <v>200000</v>
      </c>
      <c r="E1052" s="74">
        <v>57103</v>
      </c>
    </row>
    <row r="1053" spans="1:5" s="98" customFormat="1" ht="12" customHeight="1" thickBot="1">
      <c r="A1053" s="80" t="s">
        <v>138</v>
      </c>
      <c r="B1053" s="81">
        <v>9999</v>
      </c>
      <c r="C1053" s="160">
        <f>SUM(C1051)</f>
        <v>200000</v>
      </c>
      <c r="D1053" s="160">
        <f>SUM(D1051)</f>
        <v>200000</v>
      </c>
      <c r="E1053" s="159">
        <f>SUM(E1051)</f>
        <v>57103</v>
      </c>
    </row>
    <row r="1054" spans="1:5" s="98" customFormat="1" ht="12" customHeight="1">
      <c r="A1054" s="80"/>
      <c r="B1054" s="81"/>
      <c r="C1054" s="152"/>
      <c r="D1054" s="152"/>
      <c r="E1054" s="164"/>
    </row>
    <row r="1055" spans="1:5" s="98" customFormat="1" ht="12" customHeight="1">
      <c r="A1055" s="80" t="s">
        <v>346</v>
      </c>
      <c r="B1055" s="81" t="s">
        <v>347</v>
      </c>
      <c r="C1055" s="79"/>
      <c r="D1055" s="79"/>
      <c r="E1055" s="74"/>
    </row>
    <row r="1056" spans="1:5" s="95" customFormat="1" ht="12" customHeight="1">
      <c r="A1056" s="73" t="s">
        <v>130</v>
      </c>
      <c r="B1056" s="68">
        <v>200</v>
      </c>
      <c r="C1056" s="93">
        <f>SUM(C1057:C1057)</f>
        <v>1300</v>
      </c>
      <c r="D1056" s="93">
        <f>SUM(D1057:D1057)</f>
        <v>1300</v>
      </c>
      <c r="E1056" s="93">
        <f>SUM(E1057:E1057)</f>
        <v>0</v>
      </c>
    </row>
    <row r="1057" spans="1:5" s="99" customFormat="1" ht="12" customHeight="1">
      <c r="A1057" s="77" t="s">
        <v>286</v>
      </c>
      <c r="B1057" s="78">
        <v>202</v>
      </c>
      <c r="C1057" s="79">
        <v>1300</v>
      </c>
      <c r="D1057" s="79">
        <v>1300</v>
      </c>
      <c r="E1057" s="79"/>
    </row>
    <row r="1058" spans="1:5" s="95" customFormat="1" ht="12" customHeight="1">
      <c r="A1058" s="73" t="s">
        <v>145</v>
      </c>
      <c r="B1058" s="68">
        <v>1000</v>
      </c>
      <c r="C1058" s="93">
        <f>SUM(C1059:C1062)</f>
        <v>994193</v>
      </c>
      <c r="D1058" s="93">
        <f>SUM(D1059:D1062)</f>
        <v>994193</v>
      </c>
      <c r="E1058" s="93">
        <f>SUM(E1059:E1062)</f>
        <v>431450</v>
      </c>
    </row>
    <row r="1059" spans="1:5" s="95" customFormat="1" ht="12" customHeight="1">
      <c r="A1059" s="77" t="s">
        <v>158</v>
      </c>
      <c r="B1059" s="78">
        <v>1015</v>
      </c>
      <c r="C1059" s="93"/>
      <c r="D1059" s="93">
        <v>281</v>
      </c>
      <c r="E1059" s="106">
        <v>281</v>
      </c>
    </row>
    <row r="1060" spans="1:5" s="95" customFormat="1" ht="12" customHeight="1">
      <c r="A1060" s="77" t="s">
        <v>147</v>
      </c>
      <c r="B1060" s="78">
        <v>1016</v>
      </c>
      <c r="C1060" s="93"/>
      <c r="D1060" s="93"/>
      <c r="E1060" s="106"/>
    </row>
    <row r="1061" spans="1:5" s="99" customFormat="1" ht="12" customHeight="1">
      <c r="A1061" s="77" t="s">
        <v>148</v>
      </c>
      <c r="B1061" s="78">
        <v>1020</v>
      </c>
      <c r="C1061" s="79">
        <v>947960</v>
      </c>
      <c r="D1061" s="79">
        <v>947679</v>
      </c>
      <c r="E1061" s="106">
        <v>384936</v>
      </c>
    </row>
    <row r="1062" spans="1:5" s="99" customFormat="1" ht="12" customHeight="1">
      <c r="A1062" s="77" t="s">
        <v>170</v>
      </c>
      <c r="B1062" s="78">
        <v>1030</v>
      </c>
      <c r="C1062" s="161">
        <v>46233</v>
      </c>
      <c r="D1062" s="161">
        <v>46233</v>
      </c>
      <c r="E1062" s="167">
        <v>46233</v>
      </c>
    </row>
    <row r="1063" spans="1:5" s="128" customFormat="1" ht="12" customHeight="1" thickBot="1">
      <c r="A1063" s="80" t="s">
        <v>138</v>
      </c>
      <c r="B1063" s="81">
        <v>9999</v>
      </c>
      <c r="C1063" s="160">
        <f>SUM(C1056,C1058)</f>
        <v>995493</v>
      </c>
      <c r="D1063" s="160">
        <f>SUM(D1056,D1058)</f>
        <v>995493</v>
      </c>
      <c r="E1063" s="160">
        <f>SUM(E1056,E1058)</f>
        <v>431450</v>
      </c>
    </row>
    <row r="1064" spans="1:5" s="128" customFormat="1" ht="12" customHeight="1">
      <c r="A1064" s="80"/>
      <c r="B1064" s="81"/>
      <c r="C1064" s="152"/>
      <c r="D1064" s="152"/>
      <c r="E1064" s="152"/>
    </row>
    <row r="1065" spans="1:5" s="98" customFormat="1" ht="12" customHeight="1">
      <c r="A1065" s="80" t="s">
        <v>261</v>
      </c>
      <c r="B1065" s="81" t="s">
        <v>262</v>
      </c>
      <c r="C1065" s="79"/>
      <c r="D1065" s="79"/>
      <c r="E1065" s="74"/>
    </row>
    <row r="1066" spans="1:5" s="95" customFormat="1" ht="12" customHeight="1">
      <c r="A1066" s="73" t="s">
        <v>145</v>
      </c>
      <c r="B1066" s="68">
        <v>1000</v>
      </c>
      <c r="C1066" s="93">
        <f>SUM(C1067:C1069)</f>
        <v>151300</v>
      </c>
      <c r="D1066" s="93">
        <f>SUM(D1067:D1069)</f>
        <v>151300</v>
      </c>
      <c r="E1066" s="88">
        <f>SUM(E1067:E1069)</f>
        <v>67</v>
      </c>
    </row>
    <row r="1067" spans="1:5" s="98" customFormat="1" ht="12" customHeight="1">
      <c r="A1067" s="77" t="s">
        <v>147</v>
      </c>
      <c r="B1067" s="78">
        <v>1016</v>
      </c>
      <c r="C1067" s="79">
        <v>1100</v>
      </c>
      <c r="D1067" s="79">
        <v>1100</v>
      </c>
      <c r="E1067" s="74"/>
    </row>
    <row r="1068" spans="1:5" s="98" customFormat="1" ht="12" customHeight="1">
      <c r="A1068" s="83" t="s">
        <v>148</v>
      </c>
      <c r="B1068" s="84">
        <v>1020</v>
      </c>
      <c r="C1068" s="79">
        <v>150100</v>
      </c>
      <c r="D1068" s="79">
        <v>150100</v>
      </c>
      <c r="E1068" s="74"/>
    </row>
    <row r="1069" spans="1:5" s="99" customFormat="1" ht="12" customHeight="1">
      <c r="A1069" s="77" t="s">
        <v>280</v>
      </c>
      <c r="B1069" s="78">
        <v>1040</v>
      </c>
      <c r="C1069" s="79">
        <v>100</v>
      </c>
      <c r="D1069" s="79">
        <v>100</v>
      </c>
      <c r="E1069" s="74">
        <v>67</v>
      </c>
    </row>
    <row r="1070" spans="1:5" s="128" customFormat="1" ht="12" customHeight="1" thickBot="1">
      <c r="A1070" s="80" t="s">
        <v>173</v>
      </c>
      <c r="B1070" s="81">
        <v>9999</v>
      </c>
      <c r="C1070" s="127">
        <f>SUM(C1066)</f>
        <v>151300</v>
      </c>
      <c r="D1070" s="127">
        <f>SUM(D1066)</f>
        <v>151300</v>
      </c>
      <c r="E1070" s="127">
        <f>SUM(E1066)</f>
        <v>67</v>
      </c>
    </row>
    <row r="1071" spans="1:5" s="128" customFormat="1" ht="12" customHeight="1">
      <c r="A1071" s="80" t="s">
        <v>265</v>
      </c>
      <c r="B1071" s="81"/>
      <c r="C1071" s="129">
        <f>SUM(C1053,C1063,C1070)</f>
        <v>1346793</v>
      </c>
      <c r="D1071" s="129">
        <f>SUM(D1053,D1063,D1070)</f>
        <v>1346793</v>
      </c>
      <c r="E1071" s="103">
        <f>SUM(E1053,E1063,E1070)</f>
        <v>488620</v>
      </c>
    </row>
    <row r="1072" spans="1:5" s="128" customFormat="1" ht="12" customHeight="1">
      <c r="A1072" s="80"/>
      <c r="B1072" s="81"/>
      <c r="C1072" s="93"/>
      <c r="D1072" s="93"/>
      <c r="E1072" s="88"/>
    </row>
    <row r="1073" spans="1:5" s="98" customFormat="1" ht="12" customHeight="1">
      <c r="A1073" s="80" t="s">
        <v>266</v>
      </c>
      <c r="B1073" s="81"/>
      <c r="C1073" s="79"/>
      <c r="D1073" s="79"/>
      <c r="E1073" s="74"/>
    </row>
    <row r="1074" spans="1:5" s="98" customFormat="1" ht="12" customHeight="1">
      <c r="A1074" s="80"/>
      <c r="B1074" s="81"/>
      <c r="C1074" s="79"/>
      <c r="D1074" s="79"/>
      <c r="E1074" s="74"/>
    </row>
    <row r="1075" spans="1:5" s="98" customFormat="1" ht="12" customHeight="1">
      <c r="A1075" s="80" t="s">
        <v>348</v>
      </c>
      <c r="B1075" s="81" t="s">
        <v>349</v>
      </c>
      <c r="C1075" s="79"/>
      <c r="D1075" s="79"/>
      <c r="E1075" s="74"/>
    </row>
    <row r="1076" spans="1:5" s="95" customFormat="1" ht="12" customHeight="1">
      <c r="A1076" s="73" t="s">
        <v>128</v>
      </c>
      <c r="B1076" s="68">
        <v>100</v>
      </c>
      <c r="C1076" s="93">
        <f>SUM(C1077:C1077)</f>
        <v>58076</v>
      </c>
      <c r="D1076" s="93">
        <f>SUM(D1077:D1077)</f>
        <v>58076</v>
      </c>
      <c r="E1076" s="88">
        <f>SUM(E1077:E1077)</f>
        <v>6570</v>
      </c>
    </row>
    <row r="1077" spans="1:5" s="99" customFormat="1" ht="12" customHeight="1">
      <c r="A1077" s="77" t="s">
        <v>129</v>
      </c>
      <c r="B1077" s="78">
        <v>101</v>
      </c>
      <c r="C1077" s="79">
        <v>58076</v>
      </c>
      <c r="D1077" s="79">
        <v>58076</v>
      </c>
      <c r="E1077" s="74">
        <v>6570</v>
      </c>
    </row>
    <row r="1078" spans="1:5" s="95" customFormat="1" ht="12" customHeight="1">
      <c r="A1078" s="73" t="s">
        <v>130</v>
      </c>
      <c r="B1078" s="68">
        <v>200</v>
      </c>
      <c r="C1078" s="93">
        <f>SUM(C1079:C1081)</f>
        <v>1500</v>
      </c>
      <c r="D1078" s="93">
        <f>SUM(D1079:D1081)</f>
        <v>1500</v>
      </c>
      <c r="E1078" s="88">
        <f>SUM(E1079:E1081)</f>
        <v>0</v>
      </c>
    </row>
    <row r="1079" spans="1:5" s="99" customFormat="1" ht="12" customHeight="1">
      <c r="A1079" s="77" t="s">
        <v>286</v>
      </c>
      <c r="B1079" s="78">
        <v>202</v>
      </c>
      <c r="C1079" s="79">
        <v>1500</v>
      </c>
      <c r="D1079" s="79">
        <v>1500</v>
      </c>
      <c r="E1079" s="74"/>
    </row>
    <row r="1080" spans="1:5" s="99" customFormat="1" ht="12" customHeight="1">
      <c r="A1080" s="77" t="s">
        <v>314</v>
      </c>
      <c r="B1080" s="78">
        <v>208</v>
      </c>
      <c r="C1080" s="79"/>
      <c r="D1080" s="79"/>
      <c r="E1080" s="74"/>
    </row>
    <row r="1081" spans="1:5" ht="12" customHeight="1">
      <c r="A1081" s="77" t="s">
        <v>133</v>
      </c>
      <c r="B1081" s="78">
        <v>209</v>
      </c>
      <c r="C1081" s="79"/>
      <c r="D1081" s="79"/>
      <c r="E1081" s="74"/>
    </row>
    <row r="1082" spans="1:5" ht="12" customHeight="1">
      <c r="A1082" s="80" t="s">
        <v>134</v>
      </c>
      <c r="B1082" s="81">
        <v>500</v>
      </c>
      <c r="C1082" s="108">
        <f>SUM(C1083:C1085)</f>
        <v>13692</v>
      </c>
      <c r="D1082" s="108">
        <f>SUM(D1083:D1085)</f>
        <v>13692</v>
      </c>
      <c r="E1082" s="82">
        <f>SUM(E1083:E1085)</f>
        <v>1551</v>
      </c>
    </row>
    <row r="1083" spans="1:5" s="76" customFormat="1" ht="12" customHeight="1">
      <c r="A1083" s="83" t="s">
        <v>135</v>
      </c>
      <c r="B1083" s="84">
        <v>551</v>
      </c>
      <c r="C1083" s="106">
        <v>10297</v>
      </c>
      <c r="D1083" s="106">
        <v>10297</v>
      </c>
      <c r="E1083" s="85">
        <v>1162</v>
      </c>
    </row>
    <row r="1084" spans="1:5" s="76" customFormat="1" ht="12" customHeight="1">
      <c r="A1084" s="83" t="s">
        <v>136</v>
      </c>
      <c r="B1084" s="84">
        <v>560</v>
      </c>
      <c r="C1084" s="106">
        <v>2265</v>
      </c>
      <c r="D1084" s="106">
        <v>2265</v>
      </c>
      <c r="E1084" s="85">
        <v>259</v>
      </c>
    </row>
    <row r="1085" spans="1:5" s="76" customFormat="1" ht="12" customHeight="1">
      <c r="A1085" s="83" t="s">
        <v>137</v>
      </c>
      <c r="B1085" s="84">
        <v>580</v>
      </c>
      <c r="C1085" s="106">
        <v>1130</v>
      </c>
      <c r="D1085" s="106">
        <v>1130</v>
      </c>
      <c r="E1085" s="85">
        <v>130</v>
      </c>
    </row>
    <row r="1086" spans="1:5" s="95" customFormat="1" ht="12" customHeight="1">
      <c r="A1086" s="73" t="s">
        <v>145</v>
      </c>
      <c r="B1086" s="68">
        <v>1000</v>
      </c>
      <c r="C1086" s="93">
        <f>SUM(C1087:C1095)</f>
        <v>65868</v>
      </c>
      <c r="D1086" s="93">
        <f>SUM(D1087:D1095)</f>
        <v>65868</v>
      </c>
      <c r="E1086" s="88">
        <f>SUM(E1087:E1095)</f>
        <v>14597</v>
      </c>
    </row>
    <row r="1087" spans="1:5" s="99" customFormat="1" ht="12" customHeight="1">
      <c r="A1087" s="77" t="s">
        <v>146</v>
      </c>
      <c r="B1087" s="78">
        <v>1013</v>
      </c>
      <c r="C1087" s="79">
        <v>2340</v>
      </c>
      <c r="D1087" s="79">
        <v>2340</v>
      </c>
      <c r="E1087" s="74"/>
    </row>
    <row r="1088" spans="1:5" s="99" customFormat="1" ht="12" customHeight="1">
      <c r="A1088" s="77" t="s">
        <v>158</v>
      </c>
      <c r="B1088" s="78">
        <v>1015</v>
      </c>
      <c r="C1088" s="79">
        <v>4500</v>
      </c>
      <c r="D1088" s="79">
        <v>4500</v>
      </c>
      <c r="E1088" s="74">
        <v>325</v>
      </c>
    </row>
    <row r="1089" spans="1:5" s="99" customFormat="1" ht="12" customHeight="1">
      <c r="A1089" s="77" t="s">
        <v>147</v>
      </c>
      <c r="B1089" s="78">
        <v>1016</v>
      </c>
      <c r="C1089" s="79">
        <v>7200</v>
      </c>
      <c r="D1089" s="79">
        <v>7200</v>
      </c>
      <c r="E1089" s="74">
        <v>6274</v>
      </c>
    </row>
    <row r="1090" spans="1:5" s="99" customFormat="1" ht="12" customHeight="1">
      <c r="A1090" s="77" t="s">
        <v>148</v>
      </c>
      <c r="B1090" s="78">
        <v>1020</v>
      </c>
      <c r="C1090" s="79">
        <v>49186</v>
      </c>
      <c r="D1090" s="79">
        <v>49186</v>
      </c>
      <c r="E1090" s="74">
        <v>7931</v>
      </c>
    </row>
    <row r="1091" spans="1:5" s="99" customFormat="1" ht="12" customHeight="1">
      <c r="A1091" s="77" t="s">
        <v>170</v>
      </c>
      <c r="B1091" s="78">
        <v>1030</v>
      </c>
      <c r="C1091" s="79"/>
      <c r="D1091" s="79"/>
      <c r="E1091" s="74"/>
    </row>
    <row r="1092" spans="1:5" s="99" customFormat="1" ht="12" customHeight="1">
      <c r="A1092" s="77" t="s">
        <v>280</v>
      </c>
      <c r="B1092" s="78">
        <v>1040</v>
      </c>
      <c r="C1092" s="79">
        <v>900</v>
      </c>
      <c r="D1092" s="79">
        <v>900</v>
      </c>
      <c r="E1092" s="74">
        <v>67</v>
      </c>
    </row>
    <row r="1093" spans="1:5" s="99" customFormat="1" ht="12" customHeight="1">
      <c r="A1093" s="77" t="s">
        <v>159</v>
      </c>
      <c r="B1093" s="78">
        <v>1051</v>
      </c>
      <c r="C1093" s="79"/>
      <c r="D1093" s="79"/>
      <c r="E1093" s="74"/>
    </row>
    <row r="1094" spans="1:5" s="99" customFormat="1" ht="12" customHeight="1">
      <c r="A1094" s="77" t="s">
        <v>228</v>
      </c>
      <c r="B1094" s="78">
        <v>1091</v>
      </c>
      <c r="C1094" s="79">
        <v>1742</v>
      </c>
      <c r="D1094" s="79">
        <v>1742</v>
      </c>
      <c r="E1094" s="74"/>
    </row>
    <row r="1095" spans="1:5" s="99" customFormat="1" ht="12" customHeight="1">
      <c r="A1095" s="77" t="s">
        <v>160</v>
      </c>
      <c r="B1095" s="78">
        <v>1098</v>
      </c>
      <c r="C1095" s="79"/>
      <c r="D1095" s="79"/>
      <c r="E1095" s="74"/>
    </row>
    <row r="1096" spans="1:5" s="128" customFormat="1" ht="12" customHeight="1" thickBot="1">
      <c r="A1096" s="80" t="s">
        <v>138</v>
      </c>
      <c r="B1096" s="81">
        <v>9999</v>
      </c>
      <c r="C1096" s="160">
        <f>SUM(C1076,C1078,C1082,C1086)</f>
        <v>139136</v>
      </c>
      <c r="D1096" s="160">
        <f>SUM(D1076,D1078,D1082,D1086)</f>
        <v>139136</v>
      </c>
      <c r="E1096" s="159">
        <f>SUM(E1076,E1078,E1082,E1086)</f>
        <v>22718</v>
      </c>
    </row>
    <row r="1097" spans="1:5" s="128" customFormat="1" ht="12" customHeight="1">
      <c r="A1097" s="80"/>
      <c r="B1097" s="81"/>
      <c r="C1097" s="152"/>
      <c r="D1097" s="152"/>
      <c r="E1097" s="164"/>
    </row>
    <row r="1098" spans="1:5" s="98" customFormat="1" ht="12" customHeight="1">
      <c r="A1098" s="80" t="s">
        <v>267</v>
      </c>
      <c r="B1098" s="81" t="s">
        <v>268</v>
      </c>
      <c r="C1098" s="79"/>
      <c r="D1098" s="79"/>
      <c r="E1098" s="74"/>
    </row>
    <row r="1099" spans="1:5" s="95" customFormat="1" ht="12" customHeight="1">
      <c r="A1099" s="73" t="s">
        <v>128</v>
      </c>
      <c r="B1099" s="68">
        <v>100</v>
      </c>
      <c r="C1099" s="93">
        <f>SUM(C1100:C1100)</f>
        <v>228217</v>
      </c>
      <c r="D1099" s="93">
        <f>SUM(D1100:D1100)</f>
        <v>228084</v>
      </c>
      <c r="E1099" s="88">
        <f>SUM(E1100:E1100)</f>
        <v>39717</v>
      </c>
    </row>
    <row r="1100" spans="1:5" s="99" customFormat="1" ht="12" customHeight="1">
      <c r="A1100" s="77" t="s">
        <v>129</v>
      </c>
      <c r="B1100" s="78">
        <v>101</v>
      </c>
      <c r="C1100" s="79">
        <f>126687+63378+38152</f>
        <v>228217</v>
      </c>
      <c r="D1100" s="79">
        <v>228084</v>
      </c>
      <c r="E1100" s="74">
        <v>39717</v>
      </c>
    </row>
    <row r="1101" spans="1:5" s="95" customFormat="1" ht="12" customHeight="1">
      <c r="A1101" s="73" t="s">
        <v>130</v>
      </c>
      <c r="B1101" s="68">
        <v>200</v>
      </c>
      <c r="C1101" s="93">
        <f>SUM(C1102:C1106)</f>
        <v>30509</v>
      </c>
      <c r="D1101" s="93">
        <f>SUM(D1102:D1106)</f>
        <v>31233</v>
      </c>
      <c r="E1101" s="88">
        <f>SUM(E1102:E1106)</f>
        <v>4096</v>
      </c>
    </row>
    <row r="1102" spans="1:5" s="99" customFormat="1" ht="12" customHeight="1">
      <c r="A1102" s="77" t="s">
        <v>143</v>
      </c>
      <c r="B1102" s="78">
        <v>201</v>
      </c>
      <c r="C1102" s="79">
        <f>7809</f>
        <v>7809</v>
      </c>
      <c r="D1102" s="79">
        <f>7809</f>
        <v>7809</v>
      </c>
      <c r="E1102" s="79"/>
    </row>
    <row r="1103" spans="1:5" s="99" customFormat="1" ht="12" customHeight="1">
      <c r="A1103" s="77" t="s">
        <v>286</v>
      </c>
      <c r="B1103" s="78">
        <v>202</v>
      </c>
      <c r="C1103" s="79">
        <f>13500</f>
        <v>13500</v>
      </c>
      <c r="D1103" s="79">
        <v>13477</v>
      </c>
      <c r="E1103" s="74">
        <v>2865</v>
      </c>
    </row>
    <row r="1104" spans="1:5" s="99" customFormat="1" ht="12" customHeight="1">
      <c r="A1104" s="77" t="s">
        <v>131</v>
      </c>
      <c r="B1104" s="78">
        <v>205</v>
      </c>
      <c r="C1104" s="79"/>
      <c r="D1104" s="79"/>
      <c r="E1104" s="74"/>
    </row>
    <row r="1105" spans="1:5" s="99" customFormat="1" ht="12" customHeight="1">
      <c r="A1105" s="77" t="s">
        <v>314</v>
      </c>
      <c r="B1105" s="78">
        <v>208</v>
      </c>
      <c r="C1105" s="79"/>
      <c r="D1105" s="79">
        <v>591</v>
      </c>
      <c r="E1105" s="74">
        <v>591</v>
      </c>
    </row>
    <row r="1106" spans="1:5" ht="12" customHeight="1">
      <c r="A1106" s="77" t="s">
        <v>133</v>
      </c>
      <c r="B1106" s="78">
        <v>209</v>
      </c>
      <c r="C1106" s="79">
        <v>9200</v>
      </c>
      <c r="D1106" s="79">
        <v>9356</v>
      </c>
      <c r="E1106" s="74">
        <v>640</v>
      </c>
    </row>
    <row r="1107" spans="1:5" ht="12" customHeight="1">
      <c r="A1107" s="80" t="s">
        <v>134</v>
      </c>
      <c r="B1107" s="81">
        <v>500</v>
      </c>
      <c r="C1107" s="108">
        <f>SUM(C1108:C1110)</f>
        <v>60005</v>
      </c>
      <c r="D1107" s="108">
        <f>SUM(D1108:D1110)</f>
        <v>60005</v>
      </c>
      <c r="E1107" s="82">
        <f>SUM(E1108:E1110)</f>
        <v>9867</v>
      </c>
    </row>
    <row r="1108" spans="1:5" s="76" customFormat="1" ht="12" customHeight="1">
      <c r="A1108" s="83" t="s">
        <v>135</v>
      </c>
      <c r="B1108" s="84">
        <v>551</v>
      </c>
      <c r="C1108" s="106">
        <f>25484+13100+8298</f>
        <v>46882</v>
      </c>
      <c r="D1108" s="106">
        <f>25484+13100+8298</f>
        <v>46882</v>
      </c>
      <c r="E1108" s="85">
        <v>7610</v>
      </c>
    </row>
    <row r="1109" spans="1:5" s="76" customFormat="1" ht="12" customHeight="1">
      <c r="A1109" s="83" t="s">
        <v>136</v>
      </c>
      <c r="B1109" s="84">
        <v>560</v>
      </c>
      <c r="C1109" s="106">
        <f>5246+3100+1847</f>
        <v>10193</v>
      </c>
      <c r="D1109" s="106">
        <f>5246+3100+1847</f>
        <v>10193</v>
      </c>
      <c r="E1109" s="85">
        <v>1637</v>
      </c>
    </row>
    <row r="1110" spans="1:5" s="76" customFormat="1" ht="12" customHeight="1">
      <c r="A1110" s="83" t="s">
        <v>137</v>
      </c>
      <c r="B1110" s="84">
        <v>580</v>
      </c>
      <c r="C1110" s="106">
        <f>1000+1000+930</f>
        <v>2930</v>
      </c>
      <c r="D1110" s="106">
        <f>1000+1000+930</f>
        <v>2930</v>
      </c>
      <c r="E1110" s="85">
        <v>620</v>
      </c>
    </row>
    <row r="1111" spans="1:5" s="95" customFormat="1" ht="12" customHeight="1">
      <c r="A1111" s="73" t="s">
        <v>145</v>
      </c>
      <c r="B1111" s="68">
        <v>1000</v>
      </c>
      <c r="C1111" s="93">
        <f>SUM(C1112:C1121)</f>
        <v>374116</v>
      </c>
      <c r="D1111" s="93">
        <f>SUM(D1112:D1121)</f>
        <v>246265</v>
      </c>
      <c r="E1111" s="88">
        <f>SUM(E1112:E1121)</f>
        <v>109577</v>
      </c>
    </row>
    <row r="1112" spans="1:5" s="99" customFormat="1" ht="12" customHeight="1">
      <c r="A1112" s="77" t="s">
        <v>146</v>
      </c>
      <c r="B1112" s="78">
        <v>1013</v>
      </c>
      <c r="C1112" s="79">
        <f>5940+3240+1440</f>
        <v>10620</v>
      </c>
      <c r="D1112" s="79">
        <f>5940+3240+1440</f>
        <v>10620</v>
      </c>
      <c r="E1112" s="74"/>
    </row>
    <row r="1113" spans="1:5" s="99" customFormat="1" ht="12" customHeight="1">
      <c r="A1113" s="77" t="s">
        <v>158</v>
      </c>
      <c r="B1113" s="78">
        <v>1015</v>
      </c>
      <c r="C1113" s="79">
        <f>15000+20000+4500</f>
        <v>39500</v>
      </c>
      <c r="D1113" s="79">
        <f>15000+20000+4500</f>
        <v>39500</v>
      </c>
      <c r="E1113" s="74">
        <v>9717</v>
      </c>
    </row>
    <row r="1114" spans="1:5" s="99" customFormat="1" ht="12" customHeight="1">
      <c r="A1114" s="77" t="s">
        <v>147</v>
      </c>
      <c r="B1114" s="78">
        <v>1016</v>
      </c>
      <c r="C1114" s="79">
        <f>0+15000+1000</f>
        <v>16000</v>
      </c>
      <c r="D1114" s="79">
        <v>22408</v>
      </c>
      <c r="E1114" s="74">
        <v>6508</v>
      </c>
    </row>
    <row r="1115" spans="1:5" s="99" customFormat="1" ht="12" customHeight="1">
      <c r="A1115" s="77" t="s">
        <v>148</v>
      </c>
      <c r="B1115" s="78">
        <v>1020</v>
      </c>
      <c r="C1115" s="79">
        <f>307762+18000+18000-92800</f>
        <v>250962</v>
      </c>
      <c r="D1115" s="79">
        <v>115203</v>
      </c>
      <c r="E1115" s="74">
        <v>84205</v>
      </c>
    </row>
    <row r="1116" spans="1:5" s="99" customFormat="1" ht="12" customHeight="1">
      <c r="A1116" s="77" t="s">
        <v>170</v>
      </c>
      <c r="B1116" s="78">
        <v>1030</v>
      </c>
      <c r="C1116" s="79">
        <f>7000+800</f>
        <v>7800</v>
      </c>
      <c r="D1116" s="79">
        <f>7000+800</f>
        <v>7800</v>
      </c>
      <c r="E1116" s="74">
        <v>1246</v>
      </c>
    </row>
    <row r="1117" spans="1:5" s="99" customFormat="1" ht="12" customHeight="1">
      <c r="A1117" s="77" t="s">
        <v>280</v>
      </c>
      <c r="B1117" s="78">
        <v>1040</v>
      </c>
      <c r="C1117" s="79">
        <f>353</f>
        <v>353</v>
      </c>
      <c r="D1117" s="79">
        <f>353</f>
        <v>353</v>
      </c>
      <c r="E1117" s="74"/>
    </row>
    <row r="1118" spans="1:5" s="99" customFormat="1" ht="12" customHeight="1">
      <c r="A1118" s="77" t="s">
        <v>159</v>
      </c>
      <c r="B1118" s="78">
        <v>1051</v>
      </c>
      <c r="C1118" s="79">
        <f>4000+3000+500</f>
        <v>7500</v>
      </c>
      <c r="D1118" s="79">
        <f>4000+3000+500</f>
        <v>7500</v>
      </c>
      <c r="E1118" s="74">
        <v>1481</v>
      </c>
    </row>
    <row r="1119" spans="1:5" s="99" customFormat="1" ht="12" customHeight="1">
      <c r="A1119" s="77" t="s">
        <v>190</v>
      </c>
      <c r="B1119" s="78">
        <v>1062</v>
      </c>
      <c r="C1119" s="79">
        <f>0+300</f>
        <v>300</v>
      </c>
      <c r="D1119" s="79">
        <f>0+300</f>
        <v>300</v>
      </c>
      <c r="E1119" s="74"/>
    </row>
    <row r="1120" spans="1:5" s="99" customFormat="1" ht="12" customHeight="1">
      <c r="A1120" s="168" t="s">
        <v>228</v>
      </c>
      <c r="B1120" s="169">
        <v>1091</v>
      </c>
      <c r="C1120" s="161">
        <f>4035+1901+1145</f>
        <v>7081</v>
      </c>
      <c r="D1120" s="161">
        <f>4035+1901+1145</f>
        <v>7081</v>
      </c>
      <c r="E1120" s="110"/>
    </row>
    <row r="1121" spans="1:5" s="99" customFormat="1" ht="12" customHeight="1">
      <c r="A1121" s="77" t="s">
        <v>160</v>
      </c>
      <c r="B1121" s="78">
        <v>1098</v>
      </c>
      <c r="C1121" s="79">
        <f>33000+1000</f>
        <v>34000</v>
      </c>
      <c r="D1121" s="79">
        <v>35500</v>
      </c>
      <c r="E1121" s="74">
        <v>6420</v>
      </c>
    </row>
    <row r="1122" spans="1:5" s="95" customFormat="1" ht="12" customHeight="1">
      <c r="A1122" s="73" t="s">
        <v>350</v>
      </c>
      <c r="B1122" s="68">
        <v>4600</v>
      </c>
      <c r="C1122" s="93">
        <v>25000</v>
      </c>
      <c r="D1122" s="93">
        <v>25000</v>
      </c>
      <c r="E1122" s="88">
        <v>8780</v>
      </c>
    </row>
    <row r="1123" spans="1:5" s="128" customFormat="1" ht="12" customHeight="1" thickBot="1">
      <c r="A1123" s="80" t="s">
        <v>338</v>
      </c>
      <c r="B1123" s="81">
        <v>9999</v>
      </c>
      <c r="C1123" s="160">
        <f>SUM(C1099,C1101,C1107,C1111,C1122)</f>
        <v>717847</v>
      </c>
      <c r="D1123" s="160">
        <f>SUM(D1099,D1101,D1107,D1111,D1122)</f>
        <v>590587</v>
      </c>
      <c r="E1123" s="159">
        <f>SUM(E1099,E1101,E1107,E1111,E1122)</f>
        <v>172037</v>
      </c>
    </row>
    <row r="1124" spans="1:5" s="76" customFormat="1" ht="12" customHeight="1">
      <c r="A1124" s="73" t="s">
        <v>195</v>
      </c>
      <c r="B1124" s="68">
        <v>5200</v>
      </c>
      <c r="C1124" s="93"/>
      <c r="D1124" s="93"/>
      <c r="E1124" s="93"/>
    </row>
    <row r="1125" spans="1:5" s="59" customFormat="1" ht="12" customHeight="1">
      <c r="A1125" s="80" t="s">
        <v>197</v>
      </c>
      <c r="B1125" s="81"/>
      <c r="C1125" s="108">
        <f>SUM(C1124)</f>
        <v>0</v>
      </c>
      <c r="D1125" s="108">
        <f>SUM(D1124)</f>
        <v>0</v>
      </c>
      <c r="E1125" s="108">
        <f>SUM(E1124)</f>
        <v>0</v>
      </c>
    </row>
    <row r="1126" spans="1:5" s="128" customFormat="1" ht="12" customHeight="1" thickBot="1">
      <c r="A1126" s="80" t="s">
        <v>173</v>
      </c>
      <c r="B1126" s="81">
        <v>9999</v>
      </c>
      <c r="C1126" s="127">
        <f>SUM(C1125,C1123)</f>
        <v>717847</v>
      </c>
      <c r="D1126" s="127">
        <f>SUM(D1125,D1123)</f>
        <v>590587</v>
      </c>
      <c r="E1126" s="127">
        <f>SUM(E1125,E1123)</f>
        <v>172037</v>
      </c>
    </row>
    <row r="1127" spans="1:5" s="128" customFormat="1" ht="12" customHeight="1">
      <c r="A1127" s="80" t="s">
        <v>269</v>
      </c>
      <c r="B1127" s="81"/>
      <c r="C1127" s="108">
        <f>SUM(C1096,C1126)</f>
        <v>856983</v>
      </c>
      <c r="D1127" s="108">
        <f>SUM(D1096,D1126)</f>
        <v>729723</v>
      </c>
      <c r="E1127" s="82">
        <f>SUM(E1096,E1126)</f>
        <v>194755</v>
      </c>
    </row>
    <row r="1128" spans="1:5" s="128" customFormat="1" ht="12" customHeight="1">
      <c r="A1128" s="100" t="s">
        <v>270</v>
      </c>
      <c r="B1128" s="146"/>
      <c r="C1128" s="152">
        <f>SUM(C1048,C1071,C1127)</f>
        <v>2230479</v>
      </c>
      <c r="D1128" s="152">
        <f>SUM(D1048,D1071,D1127)</f>
        <v>2103219</v>
      </c>
      <c r="E1128" s="164">
        <f>SUM(E1048,E1071,E1127)</f>
        <v>683375</v>
      </c>
    </row>
    <row r="1129" spans="1:5" s="128" customFormat="1" ht="12" customHeight="1">
      <c r="A1129" s="80"/>
      <c r="B1129" s="81"/>
      <c r="C1129" s="108"/>
      <c r="D1129" s="108"/>
      <c r="E1129" s="82"/>
    </row>
    <row r="1130" spans="1:5" s="98" customFormat="1" ht="12" customHeight="1">
      <c r="A1130" s="80" t="s">
        <v>351</v>
      </c>
      <c r="B1130" s="84"/>
      <c r="C1130" s="79"/>
      <c r="D1130" s="79"/>
      <c r="E1130" s="74"/>
    </row>
    <row r="1131" spans="1:5" s="98" customFormat="1" ht="12" customHeight="1">
      <c r="A1131" s="80" t="s">
        <v>352</v>
      </c>
      <c r="B1131" s="84"/>
      <c r="C1131" s="79"/>
      <c r="D1131" s="79"/>
      <c r="E1131" s="74"/>
    </row>
    <row r="1132" spans="1:5" s="98" customFormat="1" ht="12" customHeight="1">
      <c r="A1132" s="80" t="s">
        <v>353</v>
      </c>
      <c r="B1132" s="157" t="s">
        <v>354</v>
      </c>
      <c r="C1132" s="79"/>
      <c r="D1132" s="79"/>
      <c r="E1132" s="79"/>
    </row>
    <row r="1133" spans="1:5" s="95" customFormat="1" ht="12" customHeight="1">
      <c r="A1133" s="73" t="s">
        <v>355</v>
      </c>
      <c r="B1133" s="68">
        <v>2200</v>
      </c>
      <c r="C1133" s="93">
        <f>SUM(C1134)</f>
        <v>340000</v>
      </c>
      <c r="D1133" s="93">
        <f>SUM(D1134)</f>
        <v>340000</v>
      </c>
      <c r="E1133" s="93">
        <f>SUM(E1134)</f>
        <v>44016</v>
      </c>
    </row>
    <row r="1134" spans="1:5" s="99" customFormat="1" ht="12" customHeight="1">
      <c r="A1134" s="77" t="s">
        <v>356</v>
      </c>
      <c r="B1134" s="78">
        <v>2221</v>
      </c>
      <c r="C1134" s="79">
        <v>340000</v>
      </c>
      <c r="D1134" s="79">
        <v>340000</v>
      </c>
      <c r="E1134" s="79">
        <v>44016</v>
      </c>
    </row>
    <row r="1135" spans="1:5" s="95" customFormat="1" ht="12" customHeight="1">
      <c r="A1135" s="73" t="s">
        <v>357</v>
      </c>
      <c r="B1135" s="68">
        <v>2900</v>
      </c>
      <c r="C1135" s="93">
        <f>SUM(C1136)</f>
        <v>10784</v>
      </c>
      <c r="D1135" s="93">
        <f>SUM(D1136)</f>
        <v>10784</v>
      </c>
      <c r="E1135" s="93">
        <f>SUM(E1136)</f>
        <v>5392</v>
      </c>
    </row>
    <row r="1136" spans="1:5" s="99" customFormat="1" ht="12" customHeight="1">
      <c r="A1136" s="77" t="s">
        <v>358</v>
      </c>
      <c r="B1136" s="78">
        <v>2991</v>
      </c>
      <c r="C1136" s="79">
        <v>10784</v>
      </c>
      <c r="D1136" s="79">
        <v>10784</v>
      </c>
      <c r="E1136" s="79">
        <v>5392</v>
      </c>
    </row>
    <row r="1137" spans="1:5" s="128" customFormat="1" ht="12" customHeight="1" thickBot="1">
      <c r="A1137" s="80" t="s">
        <v>173</v>
      </c>
      <c r="B1137" s="81">
        <v>9999</v>
      </c>
      <c r="C1137" s="127">
        <f>SUM(C1133,C1135)</f>
        <v>350784</v>
      </c>
      <c r="D1137" s="127">
        <f>SUM(D1133,D1135)</f>
        <v>350784</v>
      </c>
      <c r="E1137" s="127">
        <f>SUM(E1133,E1135)</f>
        <v>49408</v>
      </c>
    </row>
    <row r="1138" spans="1:5" s="128" customFormat="1" ht="12.75" customHeight="1">
      <c r="A1138" s="100" t="s">
        <v>359</v>
      </c>
      <c r="B1138" s="146"/>
      <c r="C1138" s="152">
        <f>SUM(C1137)</f>
        <v>350784</v>
      </c>
      <c r="D1138" s="152">
        <f>SUM(D1137)</f>
        <v>350784</v>
      </c>
      <c r="E1138" s="164">
        <f>SUM(E1137)</f>
        <v>49408</v>
      </c>
    </row>
    <row r="1139" spans="1:5" s="173" customFormat="1" ht="21.75" customHeight="1" thickBot="1">
      <c r="A1139" s="170" t="s">
        <v>360</v>
      </c>
      <c r="B1139" s="171"/>
      <c r="C1139" s="207">
        <f>SUM(C1138,C1128,C1033,C882,C785,C720,C688,C610,C600)</f>
        <v>19638008</v>
      </c>
      <c r="D1139" s="207">
        <f>SUM(D1138,D1128,D1033,D882,D785,D720,D688,D610,D600)</f>
        <v>19591779</v>
      </c>
      <c r="E1139" s="172">
        <f>SUM(E1138,E1128,E1033,E882,E785,E720,E688,E610,E600)</f>
        <v>3911238</v>
      </c>
    </row>
    <row r="1140" spans="1:5" s="173" customFormat="1" ht="12.75" customHeight="1" thickTop="1">
      <c r="A1140" s="174"/>
      <c r="B1140" s="175"/>
      <c r="C1140" s="176"/>
      <c r="D1140" s="176"/>
      <c r="E1140" s="176"/>
    </row>
    <row r="1141" spans="1:5" s="177" customFormat="1" ht="12" customHeight="1">
      <c r="A1141" s="138" t="s">
        <v>361</v>
      </c>
      <c r="B1141" s="68"/>
      <c r="C1141" s="93"/>
      <c r="D1141" s="93"/>
      <c r="E1141" s="93"/>
    </row>
    <row r="1142" spans="1:5" s="177" customFormat="1" ht="12" customHeight="1">
      <c r="A1142" s="138" t="s">
        <v>362</v>
      </c>
      <c r="B1142" s="68"/>
      <c r="C1142" s="93"/>
      <c r="D1142" s="93"/>
      <c r="E1142" s="88"/>
    </row>
    <row r="1143" spans="1:5" s="109" customFormat="1" ht="12" customHeight="1">
      <c r="A1143" s="80" t="s">
        <v>363</v>
      </c>
      <c r="B1143" s="81"/>
      <c r="C1143" s="79"/>
      <c r="D1143" s="79"/>
      <c r="E1143" s="74"/>
    </row>
    <row r="1144" spans="1:5" s="109" customFormat="1" ht="12" customHeight="1">
      <c r="A1144" s="80" t="s">
        <v>125</v>
      </c>
      <c r="B1144" s="81"/>
      <c r="C1144" s="79"/>
      <c r="D1144" s="79"/>
      <c r="E1144" s="74"/>
    </row>
    <row r="1145" spans="1:5" s="109" customFormat="1" ht="12" customHeight="1">
      <c r="A1145" s="80" t="s">
        <v>150</v>
      </c>
      <c r="B1145" s="81" t="s">
        <v>151</v>
      </c>
      <c r="C1145" s="79"/>
      <c r="D1145" s="79"/>
      <c r="E1145" s="74"/>
    </row>
    <row r="1146" spans="1:5" s="76" customFormat="1" ht="12" customHeight="1">
      <c r="A1146" s="73" t="s">
        <v>128</v>
      </c>
      <c r="B1146" s="68">
        <v>100</v>
      </c>
      <c r="C1146" s="105">
        <f>SUM(C1147:C1147)</f>
        <v>405189</v>
      </c>
      <c r="D1146" s="105">
        <f>SUM(D1147:D1147)</f>
        <v>404640</v>
      </c>
      <c r="E1146" s="75">
        <f>SUM(E1147:E1147)</f>
        <v>42448</v>
      </c>
    </row>
    <row r="1147" spans="1:5" ht="12" customHeight="1">
      <c r="A1147" s="77" t="s">
        <v>129</v>
      </c>
      <c r="B1147" s="78">
        <v>101</v>
      </c>
      <c r="C1147" s="79">
        <v>405189</v>
      </c>
      <c r="D1147" s="79">
        <v>404640</v>
      </c>
      <c r="E1147" s="74">
        <v>42448</v>
      </c>
    </row>
    <row r="1148" spans="1:5" s="95" customFormat="1" ht="12" customHeight="1">
      <c r="A1148" s="73" t="s">
        <v>130</v>
      </c>
      <c r="B1148" s="68">
        <v>200</v>
      </c>
      <c r="C1148" s="105">
        <f>SUM(C1149:C1152)</f>
        <v>0</v>
      </c>
      <c r="D1148" s="105">
        <f>SUM(D1149:D1152)</f>
        <v>7010</v>
      </c>
      <c r="E1148" s="75">
        <f>SUM(E1149:E1152)</f>
        <v>7010</v>
      </c>
    </row>
    <row r="1149" spans="1:5" s="99" customFormat="1" ht="12" customHeight="1">
      <c r="A1149" s="77" t="s">
        <v>286</v>
      </c>
      <c r="B1149" s="78">
        <v>202</v>
      </c>
      <c r="C1149" s="79"/>
      <c r="D1149" s="79">
        <v>6461</v>
      </c>
      <c r="E1149" s="74">
        <v>6461</v>
      </c>
    </row>
    <row r="1150" spans="1:5" s="99" customFormat="1" ht="12" customHeight="1">
      <c r="A1150" s="77" t="s">
        <v>131</v>
      </c>
      <c r="B1150" s="78">
        <v>205</v>
      </c>
      <c r="C1150" s="79"/>
      <c r="D1150" s="79"/>
      <c r="E1150" s="74"/>
    </row>
    <row r="1151" spans="1:5" s="99" customFormat="1" ht="12" customHeight="1">
      <c r="A1151" s="77" t="s">
        <v>314</v>
      </c>
      <c r="B1151" s="78">
        <v>208</v>
      </c>
      <c r="C1151" s="79"/>
      <c r="D1151" s="79"/>
      <c r="E1151" s="74"/>
    </row>
    <row r="1152" spans="1:5" ht="12" customHeight="1">
      <c r="A1152" s="77" t="s">
        <v>133</v>
      </c>
      <c r="B1152" s="78">
        <v>209</v>
      </c>
      <c r="C1152" s="79"/>
      <c r="D1152" s="79">
        <v>549</v>
      </c>
      <c r="E1152" s="74">
        <v>549</v>
      </c>
    </row>
    <row r="1153" spans="1:5" ht="12" customHeight="1">
      <c r="A1153" s="80" t="s">
        <v>134</v>
      </c>
      <c r="B1153" s="81">
        <v>500</v>
      </c>
      <c r="C1153" s="108">
        <f>SUM(C1154:C1156)</f>
        <v>96354</v>
      </c>
      <c r="D1153" s="108">
        <f>SUM(D1154:D1156)</f>
        <v>96354</v>
      </c>
      <c r="E1153" s="82">
        <f>SUM(E1154:E1156)</f>
        <v>10827</v>
      </c>
    </row>
    <row r="1154" spans="1:5" s="76" customFormat="1" ht="12" customHeight="1">
      <c r="A1154" s="83" t="s">
        <v>135</v>
      </c>
      <c r="B1154" s="84">
        <v>551</v>
      </c>
      <c r="C1154" s="106">
        <v>74600</v>
      </c>
      <c r="D1154" s="106">
        <v>74600</v>
      </c>
      <c r="E1154" s="85">
        <v>8066</v>
      </c>
    </row>
    <row r="1155" spans="1:5" s="76" customFormat="1" ht="12" customHeight="1">
      <c r="A1155" s="83" t="s">
        <v>136</v>
      </c>
      <c r="B1155" s="84">
        <v>560</v>
      </c>
      <c r="C1155" s="106">
        <v>15802</v>
      </c>
      <c r="D1155" s="106">
        <v>15802</v>
      </c>
      <c r="E1155" s="85">
        <v>1895</v>
      </c>
    </row>
    <row r="1156" spans="1:5" s="76" customFormat="1" ht="12" customHeight="1">
      <c r="A1156" s="83" t="s">
        <v>137</v>
      </c>
      <c r="B1156" s="84">
        <v>580</v>
      </c>
      <c r="C1156" s="106">
        <v>5952</v>
      </c>
      <c r="D1156" s="106">
        <v>5952</v>
      </c>
      <c r="E1156" s="85">
        <v>866</v>
      </c>
    </row>
    <row r="1157" spans="1:5" s="59" customFormat="1" ht="12" customHeight="1" thickBot="1">
      <c r="A1157" s="80" t="s">
        <v>193</v>
      </c>
      <c r="B1157" s="81"/>
      <c r="C1157" s="127">
        <f>SUM(C1146,C1148,C1153)</f>
        <v>501543</v>
      </c>
      <c r="D1157" s="127">
        <f>SUM(D1146,D1148,D1153)</f>
        <v>508004</v>
      </c>
      <c r="E1157" s="101">
        <f>SUM(E1146,E1148,E1153)</f>
        <v>60285</v>
      </c>
    </row>
    <row r="1158" spans="1:5" s="59" customFormat="1" ht="12" customHeight="1" thickBot="1">
      <c r="A1158" s="130" t="s">
        <v>152</v>
      </c>
      <c r="B1158" s="131"/>
      <c r="C1158" s="133">
        <f>SUM(C1157)</f>
        <v>501543</v>
      </c>
      <c r="D1158" s="133">
        <f>SUM(D1157)</f>
        <v>508004</v>
      </c>
      <c r="E1158" s="133">
        <f>SUM(E1157)</f>
        <v>60285</v>
      </c>
    </row>
    <row r="1159" spans="1:5" s="59" customFormat="1" ht="12" customHeight="1" thickTop="1">
      <c r="A1159" s="100"/>
      <c r="B1159" s="146"/>
      <c r="C1159" s="152"/>
      <c r="D1159" s="152"/>
      <c r="E1159" s="152"/>
    </row>
    <row r="1160" spans="1:5" ht="12" customHeight="1">
      <c r="A1160" s="73" t="s">
        <v>153</v>
      </c>
      <c r="B1160" s="68"/>
      <c r="C1160" s="79"/>
      <c r="D1160" s="79"/>
      <c r="E1160" s="74"/>
    </row>
    <row r="1161" spans="1:5" ht="12" customHeight="1">
      <c r="A1161" s="73"/>
      <c r="B1161" s="68"/>
      <c r="C1161" s="79"/>
      <c r="D1161" s="79"/>
      <c r="E1161" s="74"/>
    </row>
    <row r="1162" spans="1:5" ht="12" customHeight="1">
      <c r="A1162" s="73" t="s">
        <v>154</v>
      </c>
      <c r="B1162" s="68" t="s">
        <v>155</v>
      </c>
      <c r="C1162" s="79"/>
      <c r="D1162" s="79"/>
      <c r="E1162" s="74"/>
    </row>
    <row r="1163" spans="1:5" ht="12" customHeight="1">
      <c r="A1163" s="73" t="s">
        <v>156</v>
      </c>
      <c r="B1163" s="68" t="s">
        <v>157</v>
      </c>
      <c r="C1163" s="79"/>
      <c r="D1163" s="79"/>
      <c r="E1163" s="74"/>
    </row>
    <row r="1164" spans="1:5" s="76" customFormat="1" ht="12" customHeight="1">
      <c r="A1164" s="73" t="s">
        <v>145</v>
      </c>
      <c r="B1164" s="68">
        <v>1000</v>
      </c>
      <c r="C1164" s="93">
        <f>SUM(C1165:C1166)</f>
        <v>0</v>
      </c>
      <c r="D1164" s="93">
        <f>SUM(D1165:D1166)</f>
        <v>0</v>
      </c>
      <c r="E1164" s="93">
        <f>SUM(E1165:E1166)</f>
        <v>230</v>
      </c>
    </row>
    <row r="1165" spans="1:5" s="76" customFormat="1" ht="12" customHeight="1">
      <c r="A1165" s="77" t="s">
        <v>158</v>
      </c>
      <c r="B1165" s="78">
        <v>1015</v>
      </c>
      <c r="C1165" s="93"/>
      <c r="D1165" s="93"/>
      <c r="E1165" s="88">
        <v>60</v>
      </c>
    </row>
    <row r="1166" spans="1:5" ht="12" customHeight="1">
      <c r="A1166" s="77" t="s">
        <v>159</v>
      </c>
      <c r="B1166" s="78">
        <v>1051</v>
      </c>
      <c r="C1166" s="79">
        <v>0</v>
      </c>
      <c r="D1166" s="79">
        <v>0</v>
      </c>
      <c r="E1166" s="74">
        <v>170</v>
      </c>
    </row>
    <row r="1167" spans="1:5" s="76" customFormat="1" ht="12" customHeight="1" thickBot="1">
      <c r="A1167" s="73" t="s">
        <v>138</v>
      </c>
      <c r="B1167" s="68">
        <v>9999</v>
      </c>
      <c r="C1167" s="120">
        <f>SUM(,C1164)</f>
        <v>0</v>
      </c>
      <c r="D1167" s="120">
        <f>SUM(,D1164)</f>
        <v>0</v>
      </c>
      <c r="E1167" s="91">
        <f>SUM(,E1164)</f>
        <v>230</v>
      </c>
    </row>
    <row r="1168" spans="1:5" s="76" customFormat="1" ht="12" customHeight="1">
      <c r="A1168" s="73" t="s">
        <v>161</v>
      </c>
      <c r="B1168" s="68"/>
      <c r="C1168" s="93">
        <f>SUM(C1167)</f>
        <v>0</v>
      </c>
      <c r="D1168" s="93">
        <f>SUM(D1167)</f>
        <v>0</v>
      </c>
      <c r="E1168" s="88">
        <f>SUM(E1167)</f>
        <v>230</v>
      </c>
    </row>
    <row r="1169" spans="1:5" s="76" customFormat="1" ht="12" customHeight="1">
      <c r="A1169" s="73" t="s">
        <v>167</v>
      </c>
      <c r="B1169" s="68"/>
      <c r="C1169" s="93"/>
      <c r="D1169" s="93"/>
      <c r="E1169" s="93"/>
    </row>
    <row r="1170" spans="1:5" ht="12" customHeight="1">
      <c r="A1170" s="73" t="s">
        <v>168</v>
      </c>
      <c r="B1170" s="68" t="s">
        <v>169</v>
      </c>
      <c r="C1170" s="79"/>
      <c r="D1170" s="79"/>
      <c r="E1170" s="79"/>
    </row>
    <row r="1171" spans="1:5" s="76" customFormat="1" ht="12" customHeight="1">
      <c r="A1171" s="73" t="s">
        <v>145</v>
      </c>
      <c r="B1171" s="68">
        <v>1000</v>
      </c>
      <c r="C1171" s="105">
        <f>SUM(C1172:C1172)</f>
        <v>0</v>
      </c>
      <c r="D1171" s="105">
        <f>SUM(D1172:D1172)</f>
        <v>5186</v>
      </c>
      <c r="E1171" s="75">
        <f>SUM(E1172:E1172)</f>
        <v>5186</v>
      </c>
    </row>
    <row r="1172" spans="1:5" ht="12" customHeight="1">
      <c r="A1172" s="77" t="s">
        <v>148</v>
      </c>
      <c r="B1172" s="78">
        <v>1020</v>
      </c>
      <c r="C1172" s="79"/>
      <c r="D1172" s="79">
        <v>5186</v>
      </c>
      <c r="E1172" s="74">
        <v>5186</v>
      </c>
    </row>
    <row r="1173" spans="1:5" s="76" customFormat="1" ht="12" customHeight="1" thickBot="1">
      <c r="A1173" s="72" t="s">
        <v>138</v>
      </c>
      <c r="B1173" s="68">
        <v>9999</v>
      </c>
      <c r="C1173" s="119">
        <f>SUM(C1171)</f>
        <v>0</v>
      </c>
      <c r="D1173" s="119">
        <f>SUM(D1171)</f>
        <v>5186</v>
      </c>
      <c r="E1173" s="119">
        <f>SUM(E1171)</f>
        <v>5186</v>
      </c>
    </row>
    <row r="1174" spans="1:5" ht="12" customHeight="1">
      <c r="A1174" s="80" t="s">
        <v>174</v>
      </c>
      <c r="B1174" s="102"/>
      <c r="C1174" s="129">
        <f>SUM(C1173)</f>
        <v>0</v>
      </c>
      <c r="D1174" s="129">
        <f>SUM(D1173)</f>
        <v>5186</v>
      </c>
      <c r="E1174" s="129">
        <f>SUM(E1173)</f>
        <v>5186</v>
      </c>
    </row>
    <row r="1175" spans="1:5" ht="12" customHeight="1" thickBot="1">
      <c r="A1175" s="70" t="s">
        <v>175</v>
      </c>
      <c r="B1175" s="89"/>
      <c r="C1175" s="90">
        <f>SUM(C1168,C1174)</f>
        <v>0</v>
      </c>
      <c r="D1175" s="90">
        <f>SUM(D1168,D1174)</f>
        <v>5186</v>
      </c>
      <c r="E1175" s="90">
        <f>SUM(E1168,E1174)</f>
        <v>5416</v>
      </c>
    </row>
    <row r="1176" spans="1:5" s="109" customFormat="1" ht="12" customHeight="1" thickTop="1">
      <c r="A1176" s="80" t="s">
        <v>176</v>
      </c>
      <c r="B1176" s="149"/>
      <c r="C1176" s="79"/>
      <c r="D1176" s="79"/>
      <c r="E1176" s="79"/>
    </row>
    <row r="1177" spans="1:5" ht="12" customHeight="1" hidden="1">
      <c r="A1177" s="73" t="s">
        <v>177</v>
      </c>
      <c r="B1177" s="68" t="s">
        <v>178</v>
      </c>
      <c r="C1177" s="79"/>
      <c r="D1177" s="79"/>
      <c r="E1177" s="74"/>
    </row>
    <row r="1178" spans="1:5" s="76" customFormat="1" ht="12" customHeight="1" hidden="1">
      <c r="A1178" s="73" t="s">
        <v>130</v>
      </c>
      <c r="B1178" s="68">
        <v>200</v>
      </c>
      <c r="C1178" s="105">
        <f>SUM(C1179:C1179)</f>
        <v>0</v>
      </c>
      <c r="D1178" s="105">
        <f>SUM(D1179:D1179)</f>
        <v>0</v>
      </c>
      <c r="E1178" s="105">
        <f>SUM(E1179:E1179)</f>
        <v>0</v>
      </c>
    </row>
    <row r="1179" spans="1:5" ht="12" customHeight="1" hidden="1">
      <c r="A1179" s="77" t="s">
        <v>133</v>
      </c>
      <c r="B1179" s="78">
        <v>209</v>
      </c>
      <c r="C1179" s="79"/>
      <c r="D1179" s="79"/>
      <c r="E1179" s="74"/>
    </row>
    <row r="1180" spans="1:5" ht="12" customHeight="1" hidden="1">
      <c r="A1180" s="80" t="s">
        <v>134</v>
      </c>
      <c r="B1180" s="81">
        <v>500</v>
      </c>
      <c r="C1180" s="108">
        <f>SUM(C1181:C1184)</f>
        <v>0</v>
      </c>
      <c r="D1180" s="108">
        <f>SUM(D1181:D1184)</f>
        <v>0</v>
      </c>
      <c r="E1180" s="82">
        <f>SUM(E1181:E1184)</f>
        <v>0</v>
      </c>
    </row>
    <row r="1181" spans="1:5" s="76" customFormat="1" ht="12" customHeight="1" hidden="1">
      <c r="A1181" s="83" t="s">
        <v>135</v>
      </c>
      <c r="B1181" s="84">
        <v>551</v>
      </c>
      <c r="C1181" s="106"/>
      <c r="D1181" s="106"/>
      <c r="E1181" s="85"/>
    </row>
    <row r="1182" spans="1:5" s="76" customFormat="1" ht="12" customHeight="1" hidden="1">
      <c r="A1182" s="83" t="s">
        <v>165</v>
      </c>
      <c r="B1182" s="84">
        <v>552</v>
      </c>
      <c r="C1182" s="106"/>
      <c r="D1182" s="106"/>
      <c r="E1182" s="85"/>
    </row>
    <row r="1183" spans="1:5" s="76" customFormat="1" ht="12" customHeight="1" hidden="1">
      <c r="A1183" s="83" t="s">
        <v>136</v>
      </c>
      <c r="B1183" s="84">
        <v>560</v>
      </c>
      <c r="C1183" s="106"/>
      <c r="D1183" s="106"/>
      <c r="E1183" s="85"/>
    </row>
    <row r="1184" spans="1:5" s="76" customFormat="1" ht="12" customHeight="1" hidden="1">
      <c r="A1184" s="83" t="s">
        <v>137</v>
      </c>
      <c r="B1184" s="84">
        <v>580</v>
      </c>
      <c r="C1184" s="106"/>
      <c r="D1184" s="106"/>
      <c r="E1184" s="85"/>
    </row>
    <row r="1185" spans="1:5" s="76" customFormat="1" ht="12" customHeight="1" hidden="1" thickBot="1">
      <c r="A1185" s="73" t="s">
        <v>138</v>
      </c>
      <c r="B1185" s="68">
        <v>9999</v>
      </c>
      <c r="C1185" s="119">
        <f>SUM(C1178,C1180)</f>
        <v>0</v>
      </c>
      <c r="D1185" s="119">
        <f>SUM(D1178,D1180)</f>
        <v>0</v>
      </c>
      <c r="E1185" s="86">
        <f>SUM(E1178,E1180)</f>
        <v>0</v>
      </c>
    </row>
    <row r="1186" spans="1:5" s="76" customFormat="1" ht="12" customHeight="1" hidden="1">
      <c r="A1186" s="73"/>
      <c r="B1186" s="68"/>
      <c r="C1186" s="178"/>
      <c r="D1186" s="178"/>
      <c r="E1186" s="87"/>
    </row>
    <row r="1187" spans="1:5" ht="12" customHeight="1" hidden="1">
      <c r="A1187" s="73" t="s">
        <v>182</v>
      </c>
      <c r="B1187" s="68" t="s">
        <v>183</v>
      </c>
      <c r="C1187" s="79"/>
      <c r="D1187" s="79"/>
      <c r="E1187" s="74"/>
    </row>
    <row r="1188" spans="1:5" s="76" customFormat="1" ht="12" customHeight="1" hidden="1">
      <c r="A1188" s="73" t="s">
        <v>130</v>
      </c>
      <c r="B1188" s="68">
        <v>200</v>
      </c>
      <c r="C1188" s="105">
        <f>SUM(C1189:C1189)</f>
        <v>0</v>
      </c>
      <c r="D1188" s="105">
        <f>SUM(D1189:D1189)</f>
        <v>0</v>
      </c>
      <c r="E1188" s="105">
        <f>SUM(E1189:E1189)</f>
        <v>0</v>
      </c>
    </row>
    <row r="1189" spans="1:5" ht="12" customHeight="1" hidden="1">
      <c r="A1189" s="77" t="s">
        <v>133</v>
      </c>
      <c r="B1189" s="78">
        <v>209</v>
      </c>
      <c r="C1189" s="79"/>
      <c r="D1189" s="79"/>
      <c r="E1189" s="74"/>
    </row>
    <row r="1190" spans="1:5" ht="12" customHeight="1" hidden="1">
      <c r="A1190" s="80" t="s">
        <v>134</v>
      </c>
      <c r="B1190" s="81">
        <v>500</v>
      </c>
      <c r="C1190" s="108">
        <f>SUM(C1191:C1194)</f>
        <v>0</v>
      </c>
      <c r="D1190" s="108">
        <f>SUM(D1191:D1194)</f>
        <v>0</v>
      </c>
      <c r="E1190" s="82">
        <f>SUM(E1191:E1194)</f>
        <v>0</v>
      </c>
    </row>
    <row r="1191" spans="1:5" s="76" customFormat="1" ht="12" customHeight="1" hidden="1">
      <c r="A1191" s="83" t="s">
        <v>135</v>
      </c>
      <c r="B1191" s="84">
        <v>551</v>
      </c>
      <c r="C1191" s="106"/>
      <c r="D1191" s="106"/>
      <c r="E1191" s="85"/>
    </row>
    <row r="1192" spans="1:5" s="76" customFormat="1" ht="12" customHeight="1" hidden="1">
      <c r="A1192" s="83" t="s">
        <v>165</v>
      </c>
      <c r="B1192" s="84">
        <v>552</v>
      </c>
      <c r="C1192" s="106"/>
      <c r="D1192" s="106"/>
      <c r="E1192" s="85"/>
    </row>
    <row r="1193" spans="1:5" s="76" customFormat="1" ht="12" customHeight="1" hidden="1">
      <c r="A1193" s="83" t="s">
        <v>136</v>
      </c>
      <c r="B1193" s="84">
        <v>560</v>
      </c>
      <c r="C1193" s="106"/>
      <c r="D1193" s="106"/>
      <c r="E1193" s="85"/>
    </row>
    <row r="1194" spans="1:5" s="76" customFormat="1" ht="12" customHeight="1" hidden="1">
      <c r="A1194" s="83" t="s">
        <v>137</v>
      </c>
      <c r="B1194" s="84">
        <v>580</v>
      </c>
      <c r="C1194" s="106"/>
      <c r="D1194" s="106"/>
      <c r="E1194" s="85"/>
    </row>
    <row r="1195" spans="1:5" s="76" customFormat="1" ht="12" customHeight="1" hidden="1" thickBot="1">
      <c r="A1195" s="73" t="s">
        <v>138</v>
      </c>
      <c r="B1195" s="68">
        <v>9999</v>
      </c>
      <c r="C1195" s="119">
        <f>SUM(C1188,C1190)</f>
        <v>0</v>
      </c>
      <c r="D1195" s="119">
        <f>SUM(D1188,D1190)</f>
        <v>0</v>
      </c>
      <c r="E1195" s="86">
        <f>SUM(E1188,E1190)</f>
        <v>0</v>
      </c>
    </row>
    <row r="1196" spans="1:5" s="76" customFormat="1" ht="12" customHeight="1" hidden="1">
      <c r="A1196" s="73"/>
      <c r="B1196" s="68"/>
      <c r="C1196" s="178"/>
      <c r="D1196" s="178"/>
      <c r="E1196" s="87"/>
    </row>
    <row r="1197" spans="1:5" s="76" customFormat="1" ht="12" customHeight="1" hidden="1">
      <c r="A1197" s="96"/>
      <c r="B1197" s="97"/>
      <c r="C1197" s="178"/>
      <c r="D1197" s="178"/>
      <c r="E1197" s="178"/>
    </row>
    <row r="1198" spans="1:5" ht="12.75" customHeight="1">
      <c r="A1198" s="73" t="s">
        <v>186</v>
      </c>
      <c r="B1198" s="68" t="s">
        <v>187</v>
      </c>
      <c r="C1198" s="79"/>
      <c r="D1198" s="79"/>
      <c r="E1198" s="74"/>
    </row>
    <row r="1199" spans="1:5" s="76" customFormat="1" ht="12" customHeight="1" hidden="1">
      <c r="A1199" s="73" t="s">
        <v>130</v>
      </c>
      <c r="B1199" s="68">
        <v>200</v>
      </c>
      <c r="C1199" s="105">
        <f>SUM(C1200:C1200)</f>
        <v>0</v>
      </c>
      <c r="D1199" s="105">
        <f>SUM(D1200:D1200)</f>
        <v>0</v>
      </c>
      <c r="E1199" s="105">
        <f>SUM(E1200:E1200)</f>
        <v>0</v>
      </c>
    </row>
    <row r="1200" spans="1:5" ht="12" customHeight="1" hidden="1">
      <c r="A1200" s="77" t="s">
        <v>133</v>
      </c>
      <c r="B1200" s="78">
        <v>209</v>
      </c>
      <c r="C1200" s="79"/>
      <c r="D1200" s="79"/>
      <c r="E1200" s="74"/>
    </row>
    <row r="1201" spans="1:5" ht="12" customHeight="1" hidden="1">
      <c r="A1201" s="80" t="s">
        <v>134</v>
      </c>
      <c r="B1201" s="81">
        <v>500</v>
      </c>
      <c r="C1201" s="108">
        <f>SUM(C1202:C1205)</f>
        <v>0</v>
      </c>
      <c r="D1201" s="108">
        <f>SUM(D1202:D1205)</f>
        <v>0</v>
      </c>
      <c r="E1201" s="82">
        <f>SUM(E1202:E1205)</f>
        <v>0</v>
      </c>
    </row>
    <row r="1202" spans="1:5" s="76" customFormat="1" ht="12" customHeight="1" hidden="1">
      <c r="A1202" s="83" t="s">
        <v>135</v>
      </c>
      <c r="B1202" s="84">
        <v>551</v>
      </c>
      <c r="C1202" s="106"/>
      <c r="D1202" s="106"/>
      <c r="E1202" s="85"/>
    </row>
    <row r="1203" spans="1:5" s="76" customFormat="1" ht="12" customHeight="1" hidden="1">
      <c r="A1203" s="83" t="s">
        <v>165</v>
      </c>
      <c r="B1203" s="84">
        <v>552</v>
      </c>
      <c r="C1203" s="106"/>
      <c r="D1203" s="106"/>
      <c r="E1203" s="85"/>
    </row>
    <row r="1204" spans="1:5" s="76" customFormat="1" ht="12" customHeight="1" hidden="1">
      <c r="A1204" s="83" t="s">
        <v>136</v>
      </c>
      <c r="B1204" s="84">
        <v>560</v>
      </c>
      <c r="C1204" s="106"/>
      <c r="D1204" s="106"/>
      <c r="E1204" s="85"/>
    </row>
    <row r="1205" spans="1:5" s="76" customFormat="1" ht="12" customHeight="1" hidden="1">
      <c r="A1205" s="83" t="s">
        <v>137</v>
      </c>
      <c r="B1205" s="84">
        <v>580</v>
      </c>
      <c r="C1205" s="106"/>
      <c r="D1205" s="106"/>
      <c r="E1205" s="85"/>
    </row>
    <row r="1206" spans="1:5" s="76" customFormat="1" ht="12" customHeight="1" hidden="1">
      <c r="A1206" s="73" t="s">
        <v>145</v>
      </c>
      <c r="B1206" s="68">
        <v>1000</v>
      </c>
      <c r="C1206" s="93">
        <f>SUM(C1207:C1208)</f>
        <v>0</v>
      </c>
      <c r="D1206" s="93">
        <f>SUM(D1207:D1208)</f>
        <v>0</v>
      </c>
      <c r="E1206" s="88">
        <f>SUM(E1207:E1208)</f>
        <v>0</v>
      </c>
    </row>
    <row r="1207" spans="1:5" s="99" customFormat="1" ht="12" customHeight="1" hidden="1">
      <c r="A1207" s="77" t="s">
        <v>147</v>
      </c>
      <c r="B1207" s="78">
        <v>1016</v>
      </c>
      <c r="C1207" s="79"/>
      <c r="D1207" s="79"/>
      <c r="E1207" s="74"/>
    </row>
    <row r="1208" spans="1:5" s="76" customFormat="1" ht="12" customHeight="1" hidden="1">
      <c r="A1208" s="77" t="s">
        <v>170</v>
      </c>
      <c r="B1208" s="78">
        <v>1030</v>
      </c>
      <c r="C1208" s="93"/>
      <c r="D1208" s="93"/>
      <c r="E1208" s="85"/>
    </row>
    <row r="1209" spans="1:5" s="76" customFormat="1" ht="12" customHeight="1" hidden="1" thickBot="1">
      <c r="A1209" s="73" t="s">
        <v>138</v>
      </c>
      <c r="B1209" s="68">
        <v>9999</v>
      </c>
      <c r="C1209" s="120">
        <f>SUM(C1199,C1201,C1206)</f>
        <v>0</v>
      </c>
      <c r="D1209" s="120">
        <f>SUM(D1199,D1201,D1206)</f>
        <v>0</v>
      </c>
      <c r="E1209" s="91">
        <f>SUM(E1199,E1201,E1206)</f>
        <v>0</v>
      </c>
    </row>
    <row r="1210" spans="1:5" s="76" customFormat="1" ht="12" customHeight="1">
      <c r="A1210" s="73" t="s">
        <v>194</v>
      </c>
      <c r="B1210" s="68">
        <v>5100</v>
      </c>
      <c r="C1210" s="93"/>
      <c r="D1210" s="93"/>
      <c r="E1210" s="93"/>
    </row>
    <row r="1211" spans="1:5" s="76" customFormat="1" ht="12" customHeight="1">
      <c r="A1211" s="73" t="s">
        <v>195</v>
      </c>
      <c r="B1211" s="68">
        <v>5200</v>
      </c>
      <c r="C1211" s="93">
        <v>10000</v>
      </c>
      <c r="D1211" s="93">
        <v>38937</v>
      </c>
      <c r="E1211" s="93">
        <v>34725</v>
      </c>
    </row>
    <row r="1212" spans="1:5" s="76" customFormat="1" ht="12" customHeight="1">
      <c r="A1212" s="73" t="s">
        <v>197</v>
      </c>
      <c r="B1212" s="68"/>
      <c r="C1212" s="93">
        <f>SUM(C1210:C1211)</f>
        <v>10000</v>
      </c>
      <c r="D1212" s="93">
        <f>SUM(D1210:D1211)</f>
        <v>38937</v>
      </c>
      <c r="E1212" s="88">
        <f>SUM(E1210:E1211)</f>
        <v>34725</v>
      </c>
    </row>
    <row r="1213" spans="1:5" s="76" customFormat="1" ht="12" customHeight="1" thickBot="1">
      <c r="A1213" s="73" t="s">
        <v>173</v>
      </c>
      <c r="B1213" s="68">
        <v>9999</v>
      </c>
      <c r="C1213" s="120">
        <f>SUM(C1209,C1212)</f>
        <v>10000</v>
      </c>
      <c r="D1213" s="120">
        <f>SUM(D1209,D1212)</f>
        <v>38937</v>
      </c>
      <c r="E1213" s="91">
        <f>SUM(E1209,E1212)</f>
        <v>34725</v>
      </c>
    </row>
    <row r="1214" spans="1:5" ht="12" customHeight="1" hidden="1">
      <c r="A1214" s="73" t="s">
        <v>198</v>
      </c>
      <c r="B1214" s="68" t="s">
        <v>199</v>
      </c>
      <c r="C1214" s="79"/>
      <c r="D1214" s="79"/>
      <c r="E1214" s="79"/>
    </row>
    <row r="1215" spans="1:5" s="76" customFormat="1" ht="12" customHeight="1" hidden="1">
      <c r="A1215" s="73" t="s">
        <v>130</v>
      </c>
      <c r="B1215" s="68">
        <v>200</v>
      </c>
      <c r="C1215" s="105">
        <f>SUM(C1216:C1216)</f>
        <v>0</v>
      </c>
      <c r="D1215" s="105">
        <f>SUM(D1216:D1216)</f>
        <v>0</v>
      </c>
      <c r="E1215" s="105">
        <f>SUM(E1216:E1216)</f>
        <v>0</v>
      </c>
    </row>
    <row r="1216" spans="1:5" ht="12" customHeight="1" hidden="1">
      <c r="A1216" s="77" t="s">
        <v>133</v>
      </c>
      <c r="B1216" s="78">
        <v>209</v>
      </c>
      <c r="C1216" s="79"/>
      <c r="D1216" s="79"/>
      <c r="E1216" s="74"/>
    </row>
    <row r="1217" spans="1:5" s="76" customFormat="1" ht="12" customHeight="1" hidden="1" thickBot="1">
      <c r="A1217" s="73" t="s">
        <v>173</v>
      </c>
      <c r="B1217" s="68">
        <v>9999</v>
      </c>
      <c r="C1217" s="119">
        <f>SUM(C1215)</f>
        <v>0</v>
      </c>
      <c r="D1217" s="119">
        <f>SUM(D1215)</f>
        <v>0</v>
      </c>
      <c r="E1217" s="86">
        <f>SUM(E1215)</f>
        <v>0</v>
      </c>
    </row>
    <row r="1218" spans="1:5" s="76" customFormat="1" ht="12" customHeight="1" hidden="1">
      <c r="A1218" s="73"/>
      <c r="B1218" s="68"/>
      <c r="C1218" s="111"/>
      <c r="D1218" s="111"/>
      <c r="E1218" s="111"/>
    </row>
    <row r="1219" spans="1:5" ht="12" customHeight="1" hidden="1">
      <c r="A1219" s="73" t="s">
        <v>200</v>
      </c>
      <c r="B1219" s="68" t="s">
        <v>201</v>
      </c>
      <c r="C1219" s="79"/>
      <c r="D1219" s="79"/>
      <c r="E1219" s="74"/>
    </row>
    <row r="1220" spans="1:5" ht="12" customHeight="1" hidden="1">
      <c r="A1220" s="73"/>
      <c r="B1220" s="68"/>
      <c r="C1220" s="79"/>
      <c r="D1220" s="79"/>
      <c r="E1220" s="74"/>
    </row>
    <row r="1221" spans="1:5" s="76" customFormat="1" ht="12" customHeight="1" hidden="1">
      <c r="A1221" s="73" t="s">
        <v>130</v>
      </c>
      <c r="B1221" s="68">
        <v>200</v>
      </c>
      <c r="C1221" s="105">
        <f>SUM(C1222:C1222)</f>
        <v>0</v>
      </c>
      <c r="D1221" s="105">
        <f>SUM(D1222:D1222)</f>
        <v>0</v>
      </c>
      <c r="E1221" s="105">
        <f>SUM(E1222:E1222)</f>
        <v>0</v>
      </c>
    </row>
    <row r="1222" spans="1:5" ht="12" customHeight="1" hidden="1">
      <c r="A1222" s="77" t="s">
        <v>133</v>
      </c>
      <c r="B1222" s="78">
        <v>209</v>
      </c>
      <c r="C1222" s="79"/>
      <c r="D1222" s="79"/>
      <c r="E1222" s="74"/>
    </row>
    <row r="1223" spans="1:5" ht="12" customHeight="1" hidden="1">
      <c r="A1223" s="80" t="s">
        <v>134</v>
      </c>
      <c r="B1223" s="81">
        <v>500</v>
      </c>
      <c r="C1223" s="108">
        <f>SUM(C1224:C1226)</f>
        <v>0</v>
      </c>
      <c r="D1223" s="108">
        <f>SUM(D1224:D1226)</f>
        <v>0</v>
      </c>
      <c r="E1223" s="82">
        <f>SUM(E1224:E1226)</f>
        <v>0</v>
      </c>
    </row>
    <row r="1224" spans="1:5" s="76" customFormat="1" ht="12" customHeight="1" hidden="1">
      <c r="A1224" s="83" t="s">
        <v>135</v>
      </c>
      <c r="B1224" s="84">
        <v>551</v>
      </c>
      <c r="C1224" s="106"/>
      <c r="D1224" s="106"/>
      <c r="E1224" s="85"/>
    </row>
    <row r="1225" spans="1:5" s="76" customFormat="1" ht="12" customHeight="1" hidden="1">
      <c r="A1225" s="83" t="s">
        <v>136</v>
      </c>
      <c r="B1225" s="84">
        <v>560</v>
      </c>
      <c r="C1225" s="106"/>
      <c r="D1225" s="106"/>
      <c r="E1225" s="85"/>
    </row>
    <row r="1226" spans="1:5" s="76" customFormat="1" ht="12" customHeight="1" hidden="1">
      <c r="A1226" s="83" t="s">
        <v>137</v>
      </c>
      <c r="B1226" s="84">
        <v>580</v>
      </c>
      <c r="C1226" s="106"/>
      <c r="D1226" s="106"/>
      <c r="E1226" s="85"/>
    </row>
    <row r="1227" spans="1:5" s="76" customFormat="1" ht="12" customHeight="1" hidden="1" thickBot="1">
      <c r="A1227" s="73" t="s">
        <v>173</v>
      </c>
      <c r="B1227" s="68">
        <v>9999</v>
      </c>
      <c r="C1227" s="119">
        <f>SUM(C1221,C1223)</f>
        <v>0</v>
      </c>
      <c r="D1227" s="119">
        <f>SUM(D1221,D1223)</f>
        <v>0</v>
      </c>
      <c r="E1227" s="86">
        <f>SUM(E1221,E1223)</f>
        <v>0</v>
      </c>
    </row>
    <row r="1228" spans="1:5" s="76" customFormat="1" ht="12" customHeight="1" hidden="1">
      <c r="A1228" s="72"/>
      <c r="B1228" s="60"/>
      <c r="C1228" s="178"/>
      <c r="D1228" s="178"/>
      <c r="E1228" s="87"/>
    </row>
    <row r="1229" spans="1:5" s="59" customFormat="1" ht="12" customHeight="1" thickBot="1">
      <c r="A1229" s="130" t="s">
        <v>202</v>
      </c>
      <c r="B1229" s="131"/>
      <c r="C1229" s="90">
        <f>SUM(C1185,C1195,C1213,C1217,C1227)</f>
        <v>10000</v>
      </c>
      <c r="D1229" s="90">
        <f>SUM(D1185,D1195,D1213,D1217,D1227)</f>
        <v>38937</v>
      </c>
      <c r="E1229" s="90">
        <f>SUM(E1185,E1195,E1213,E1217,E1227)</f>
        <v>34725</v>
      </c>
    </row>
    <row r="1230" spans="1:5" s="59" customFormat="1" ht="12" customHeight="1" thickTop="1">
      <c r="A1230" s="165"/>
      <c r="B1230" s="166"/>
      <c r="C1230" s="125"/>
      <c r="D1230" s="125"/>
      <c r="E1230" s="125"/>
    </row>
    <row r="1231" spans="1:5" s="109" customFormat="1" ht="12" customHeight="1">
      <c r="A1231" s="80" t="s">
        <v>203</v>
      </c>
      <c r="B1231" s="81"/>
      <c r="C1231" s="79"/>
      <c r="D1231" s="79"/>
      <c r="E1231" s="74"/>
    </row>
    <row r="1232" spans="1:5" s="109" customFormat="1" ht="12" customHeight="1">
      <c r="A1232" s="80" t="s">
        <v>219</v>
      </c>
      <c r="B1232" s="81" t="s">
        <v>220</v>
      </c>
      <c r="C1232" s="79"/>
      <c r="D1232" s="79"/>
      <c r="E1232" s="74"/>
    </row>
    <row r="1233" spans="1:5" s="95" customFormat="1" ht="12" customHeight="1">
      <c r="A1233" s="73" t="s">
        <v>130</v>
      </c>
      <c r="B1233" s="68">
        <v>200</v>
      </c>
      <c r="C1233" s="93">
        <f>SUM(C1234:C1234)</f>
        <v>0</v>
      </c>
      <c r="D1233" s="93">
        <f>SUM(D1234:D1234)</f>
        <v>0</v>
      </c>
      <c r="E1233" s="88">
        <f>SUM(E1234:E1234)</f>
        <v>0</v>
      </c>
    </row>
    <row r="1234" spans="1:5" s="99" customFormat="1" ht="12" customHeight="1">
      <c r="A1234" s="77" t="s">
        <v>314</v>
      </c>
      <c r="B1234" s="78">
        <v>208</v>
      </c>
      <c r="C1234" s="79"/>
      <c r="D1234" s="79"/>
      <c r="E1234" s="74"/>
    </row>
    <row r="1235" spans="1:5" s="95" customFormat="1" ht="12" customHeight="1">
      <c r="A1235" s="73" t="s">
        <v>145</v>
      </c>
      <c r="B1235" s="68">
        <v>1000</v>
      </c>
      <c r="C1235" s="93">
        <f>SUM(C1236:C1238)</f>
        <v>0</v>
      </c>
      <c r="D1235" s="93">
        <f>SUM(D1236:D1238)</f>
        <v>0</v>
      </c>
      <c r="E1235" s="93">
        <f>SUM(E1236:E1238)</f>
        <v>4723</v>
      </c>
    </row>
    <row r="1236" spans="1:5" s="99" customFormat="1" ht="12" customHeight="1">
      <c r="A1236" s="77" t="s">
        <v>189</v>
      </c>
      <c r="B1236" s="78">
        <v>1012</v>
      </c>
      <c r="C1236" s="79">
        <f>55000-55000</f>
        <v>0</v>
      </c>
      <c r="D1236" s="79">
        <f>55000-55000</f>
        <v>0</v>
      </c>
      <c r="E1236" s="74">
        <v>4420</v>
      </c>
    </row>
    <row r="1237" spans="1:5" s="99" customFormat="1" ht="12" customHeight="1">
      <c r="A1237" s="77" t="s">
        <v>148</v>
      </c>
      <c r="B1237" s="78">
        <v>1020</v>
      </c>
      <c r="C1237" s="79"/>
      <c r="D1237" s="79"/>
      <c r="E1237" s="74"/>
    </row>
    <row r="1238" spans="1:5" s="99" customFormat="1" ht="12" customHeight="1">
      <c r="A1238" s="77" t="s">
        <v>160</v>
      </c>
      <c r="B1238" s="78">
        <v>1098</v>
      </c>
      <c r="C1238" s="79"/>
      <c r="D1238" s="79"/>
      <c r="E1238" s="74">
        <v>303</v>
      </c>
    </row>
    <row r="1239" spans="1:5" s="59" customFormat="1" ht="12" customHeight="1" thickBot="1">
      <c r="A1239" s="80" t="s">
        <v>193</v>
      </c>
      <c r="B1239" s="81">
        <v>9999</v>
      </c>
      <c r="C1239" s="127">
        <f>SUM(C1233,C1235)</f>
        <v>0</v>
      </c>
      <c r="D1239" s="127">
        <f>SUM(D1233,D1235)</f>
        <v>0</v>
      </c>
      <c r="E1239" s="101">
        <f>SUM(E1233,E1235)</f>
        <v>4723</v>
      </c>
    </row>
    <row r="1240" spans="1:5" s="59" customFormat="1" ht="12" customHeight="1" thickBot="1">
      <c r="A1240" s="130" t="s">
        <v>221</v>
      </c>
      <c r="B1240" s="131"/>
      <c r="C1240" s="90">
        <f>SUM(C1239)</f>
        <v>0</v>
      </c>
      <c r="D1240" s="90">
        <f>SUM(D1239)</f>
        <v>0</v>
      </c>
      <c r="E1240" s="104">
        <f>SUM(E1239)</f>
        <v>4723</v>
      </c>
    </row>
    <row r="1241" spans="1:4" s="59" customFormat="1" ht="12" customHeight="1" thickTop="1">
      <c r="A1241" s="146"/>
      <c r="B1241" s="92"/>
      <c r="C1241" s="126"/>
      <c r="D1241" s="126"/>
    </row>
    <row r="1242" spans="1:5" s="99" customFormat="1" ht="12" customHeight="1">
      <c r="A1242" s="73" t="s">
        <v>222</v>
      </c>
      <c r="B1242" s="68"/>
      <c r="C1242" s="79"/>
      <c r="D1242" s="79"/>
      <c r="E1242" s="74"/>
    </row>
    <row r="1243" spans="1:5" s="99" customFormat="1" ht="12" customHeight="1">
      <c r="A1243" s="72" t="s">
        <v>364</v>
      </c>
      <c r="B1243" s="60"/>
      <c r="C1243" s="161"/>
      <c r="D1243" s="161"/>
      <c r="E1243" s="110"/>
    </row>
    <row r="1244" spans="1:5" s="98" customFormat="1" ht="12" customHeight="1">
      <c r="A1244" s="73" t="s">
        <v>224</v>
      </c>
      <c r="B1244" s="68" t="s">
        <v>374</v>
      </c>
      <c r="C1244" s="79"/>
      <c r="D1244" s="79"/>
      <c r="E1244" s="74"/>
    </row>
    <row r="1245" spans="1:5" s="95" customFormat="1" ht="12" customHeight="1">
      <c r="A1245" s="73" t="s">
        <v>128</v>
      </c>
      <c r="B1245" s="68">
        <v>100</v>
      </c>
      <c r="C1245" s="93">
        <f>SUM(C1246:C1246)</f>
        <v>0</v>
      </c>
      <c r="D1245" s="93">
        <f>SUM(D1246:D1246)</f>
        <v>5076</v>
      </c>
      <c r="E1245" s="88">
        <f>SUM(E1246:E1246)</f>
        <v>5076</v>
      </c>
    </row>
    <row r="1246" spans="1:5" s="99" customFormat="1" ht="12" customHeight="1">
      <c r="A1246" s="77" t="s">
        <v>129</v>
      </c>
      <c r="B1246" s="78">
        <v>101</v>
      </c>
      <c r="C1246" s="79"/>
      <c r="D1246" s="79">
        <v>5076</v>
      </c>
      <c r="E1246" s="79">
        <v>5076</v>
      </c>
    </row>
    <row r="1247" spans="1:5" ht="12" customHeight="1">
      <c r="A1247" s="80" t="s">
        <v>134</v>
      </c>
      <c r="B1247" s="81">
        <v>500</v>
      </c>
      <c r="C1247" s="108">
        <f>SUM(C1248:C1250)</f>
        <v>0</v>
      </c>
      <c r="D1247" s="108">
        <f>SUM(D1248:D1250)</f>
        <v>1121</v>
      </c>
      <c r="E1247" s="82">
        <f>SUM(E1248:E1250)</f>
        <v>1121</v>
      </c>
    </row>
    <row r="1248" spans="1:5" s="76" customFormat="1" ht="12" customHeight="1">
      <c r="A1248" s="83" t="s">
        <v>135</v>
      </c>
      <c r="B1248" s="84">
        <v>551</v>
      </c>
      <c r="C1248" s="106"/>
      <c r="D1248" s="106">
        <v>801</v>
      </c>
      <c r="E1248" s="85">
        <v>801</v>
      </c>
    </row>
    <row r="1249" spans="1:5" s="76" customFormat="1" ht="12" customHeight="1">
      <c r="A1249" s="83" t="s">
        <v>136</v>
      </c>
      <c r="B1249" s="84">
        <v>560</v>
      </c>
      <c r="C1249" s="106"/>
      <c r="D1249" s="106">
        <v>179</v>
      </c>
      <c r="E1249" s="85">
        <v>179</v>
      </c>
    </row>
    <row r="1250" spans="1:5" s="76" customFormat="1" ht="12" customHeight="1">
      <c r="A1250" s="83" t="s">
        <v>137</v>
      </c>
      <c r="B1250" s="84">
        <v>580</v>
      </c>
      <c r="C1250" s="106"/>
      <c r="D1250" s="106">
        <v>141</v>
      </c>
      <c r="E1250" s="85">
        <v>141</v>
      </c>
    </row>
    <row r="1251" spans="1:5" s="95" customFormat="1" ht="12" customHeight="1">
      <c r="A1251" s="73" t="s">
        <v>145</v>
      </c>
      <c r="B1251" s="68">
        <v>1000</v>
      </c>
      <c r="C1251" s="93">
        <f>SUM(C1252:C1255)</f>
        <v>0</v>
      </c>
      <c r="D1251" s="93">
        <f>SUM(D1252:D1255)</f>
        <v>9991</v>
      </c>
      <c r="E1251" s="88">
        <f>SUM(E1252:E1255)</f>
        <v>9991</v>
      </c>
    </row>
    <row r="1252" spans="1:5" s="99" customFormat="1" ht="12" customHeight="1">
      <c r="A1252" s="77" t="s">
        <v>188</v>
      </c>
      <c r="B1252" s="78">
        <v>1011</v>
      </c>
      <c r="C1252" s="79"/>
      <c r="D1252" s="79">
        <v>46</v>
      </c>
      <c r="E1252" s="74">
        <v>46</v>
      </c>
    </row>
    <row r="1253" spans="1:5" s="99" customFormat="1" ht="12" customHeight="1">
      <c r="A1253" s="77" t="s">
        <v>158</v>
      </c>
      <c r="B1253" s="78">
        <v>1015</v>
      </c>
      <c r="C1253" s="79"/>
      <c r="D1253" s="79">
        <v>630</v>
      </c>
      <c r="E1253" s="74">
        <v>630</v>
      </c>
    </row>
    <row r="1254" spans="1:5" s="99" customFormat="1" ht="12" customHeight="1">
      <c r="A1254" s="77" t="s">
        <v>147</v>
      </c>
      <c r="B1254" s="78">
        <v>1016</v>
      </c>
      <c r="C1254" s="79"/>
      <c r="D1254" s="79">
        <v>8700</v>
      </c>
      <c r="E1254" s="74">
        <v>8700</v>
      </c>
    </row>
    <row r="1255" spans="1:5" s="99" customFormat="1" ht="12" customHeight="1">
      <c r="A1255" s="77" t="s">
        <v>148</v>
      </c>
      <c r="B1255" s="78">
        <v>1020</v>
      </c>
      <c r="C1255" s="79"/>
      <c r="D1255" s="79">
        <v>615</v>
      </c>
      <c r="E1255" s="74">
        <v>615</v>
      </c>
    </row>
    <row r="1256" spans="1:5" s="128" customFormat="1" ht="12" customHeight="1" thickBot="1">
      <c r="A1256" s="80" t="s">
        <v>173</v>
      </c>
      <c r="B1256" s="81">
        <v>9999</v>
      </c>
      <c r="C1256" s="127">
        <f>SUM(C1245,C1247,C1251)</f>
        <v>0</v>
      </c>
      <c r="D1256" s="127">
        <f>SUM(D1245,D1247,D1251)</f>
        <v>16188</v>
      </c>
      <c r="E1256" s="127">
        <f>SUM(E1245,E1247,E1251)</f>
        <v>16188</v>
      </c>
    </row>
    <row r="1257" spans="1:5" ht="12" customHeight="1">
      <c r="A1257" s="73" t="s">
        <v>224</v>
      </c>
      <c r="B1257" s="68" t="s">
        <v>225</v>
      </c>
      <c r="C1257" s="79"/>
      <c r="D1257" s="79"/>
      <c r="E1257" s="74"/>
    </row>
    <row r="1258" spans="1:5" s="76" customFormat="1" ht="12" customHeight="1">
      <c r="A1258" s="73" t="s">
        <v>130</v>
      </c>
      <c r="B1258" s="68">
        <v>200</v>
      </c>
      <c r="C1258" s="105">
        <f>SUM(C1259:C1260)</f>
        <v>0</v>
      </c>
      <c r="D1258" s="105">
        <f>SUM(D1259:D1260)</f>
        <v>3007</v>
      </c>
      <c r="E1258" s="75">
        <f>SUM(E1259:E1260)</f>
        <v>3007</v>
      </c>
    </row>
    <row r="1259" spans="1:5" ht="12" customHeight="1">
      <c r="A1259" s="77" t="s">
        <v>143</v>
      </c>
      <c r="B1259" s="78">
        <v>201</v>
      </c>
      <c r="C1259" s="79"/>
      <c r="D1259" s="79">
        <v>3007</v>
      </c>
      <c r="E1259" s="74">
        <v>3007</v>
      </c>
    </row>
    <row r="1260" spans="1:5" ht="12" customHeight="1">
      <c r="A1260" s="77" t="s">
        <v>286</v>
      </c>
      <c r="B1260" s="78">
        <v>202</v>
      </c>
      <c r="C1260" s="79"/>
      <c r="D1260" s="79"/>
      <c r="E1260" s="74"/>
    </row>
    <row r="1261" spans="1:5" ht="12" customHeight="1">
      <c r="A1261" s="80" t="s">
        <v>134</v>
      </c>
      <c r="B1261" s="81">
        <v>500</v>
      </c>
      <c r="C1261" s="108">
        <f>SUM(C1262:C1264)</f>
        <v>0</v>
      </c>
      <c r="D1261" s="108">
        <f>SUM(D1262:D1264)</f>
        <v>263</v>
      </c>
      <c r="E1261" s="82">
        <f>SUM(E1262:E1264)</f>
        <v>263</v>
      </c>
    </row>
    <row r="1262" spans="1:5" s="76" customFormat="1" ht="12" customHeight="1">
      <c r="A1262" s="83" t="s">
        <v>135</v>
      </c>
      <c r="B1262" s="84">
        <v>551</v>
      </c>
      <c r="C1262" s="106"/>
      <c r="D1262" s="106">
        <v>253</v>
      </c>
      <c r="E1262" s="85">
        <v>253</v>
      </c>
    </row>
    <row r="1263" spans="1:5" s="76" customFormat="1" ht="12" customHeight="1">
      <c r="A1263" s="83" t="s">
        <v>136</v>
      </c>
      <c r="B1263" s="84">
        <v>560</v>
      </c>
      <c r="C1263" s="106"/>
      <c r="D1263" s="106">
        <v>8</v>
      </c>
      <c r="E1263" s="85">
        <v>8</v>
      </c>
    </row>
    <row r="1264" spans="1:5" s="76" customFormat="1" ht="12" customHeight="1">
      <c r="A1264" s="83" t="s">
        <v>137</v>
      </c>
      <c r="B1264" s="84">
        <v>580</v>
      </c>
      <c r="C1264" s="106"/>
      <c r="D1264" s="106">
        <v>2</v>
      </c>
      <c r="E1264" s="85">
        <v>2</v>
      </c>
    </row>
    <row r="1265" spans="1:5" s="76" customFormat="1" ht="12" customHeight="1" thickBot="1">
      <c r="A1265" s="73" t="s">
        <v>209</v>
      </c>
      <c r="B1265" s="68">
        <v>9999</v>
      </c>
      <c r="C1265" s="119">
        <f>SUM(C1258,C1261)</f>
        <v>0</v>
      </c>
      <c r="D1265" s="119">
        <f>SUM(D1258,D1261)</f>
        <v>3270</v>
      </c>
      <c r="E1265" s="86">
        <f>SUM(E1258,E1261)</f>
        <v>3270</v>
      </c>
    </row>
    <row r="1266" spans="1:5" ht="12" customHeight="1">
      <c r="A1266" s="73" t="s">
        <v>226</v>
      </c>
      <c r="B1266" s="68" t="s">
        <v>227</v>
      </c>
      <c r="C1266" s="79"/>
      <c r="D1266" s="79"/>
      <c r="E1266" s="74"/>
    </row>
    <row r="1267" spans="1:5" s="95" customFormat="1" ht="12" customHeight="1">
      <c r="A1267" s="73" t="s">
        <v>145</v>
      </c>
      <c r="B1267" s="68">
        <v>1000</v>
      </c>
      <c r="C1267" s="93">
        <f>SUM(C1268:C1268)</f>
        <v>2000</v>
      </c>
      <c r="D1267" s="93">
        <f>SUM(D1268:D1268)</f>
        <v>2000</v>
      </c>
      <c r="E1267" s="88">
        <f>SUM(E1268:E1268)</f>
        <v>0</v>
      </c>
    </row>
    <row r="1268" spans="1:5" s="99" customFormat="1" ht="12" customHeight="1">
      <c r="A1268" s="77" t="s">
        <v>148</v>
      </c>
      <c r="B1268" s="78">
        <v>1020</v>
      </c>
      <c r="C1268" s="79">
        <v>2000</v>
      </c>
      <c r="D1268" s="79">
        <v>2000</v>
      </c>
      <c r="E1268" s="74"/>
    </row>
    <row r="1269" spans="1:5" s="59" customFormat="1" ht="12" customHeight="1" thickBot="1">
      <c r="A1269" s="80" t="s">
        <v>193</v>
      </c>
      <c r="B1269" s="81">
        <v>9999</v>
      </c>
      <c r="C1269" s="127">
        <f>SUM(C1267)</f>
        <v>2000</v>
      </c>
      <c r="D1269" s="127">
        <f>SUM(D1267)</f>
        <v>2000</v>
      </c>
      <c r="E1269" s="101">
        <f>SUM(E1267)</f>
        <v>0</v>
      </c>
    </row>
    <row r="1270" spans="1:5" s="76" customFormat="1" ht="12" customHeight="1">
      <c r="A1270" s="73" t="s">
        <v>195</v>
      </c>
      <c r="B1270" s="68">
        <v>5200</v>
      </c>
      <c r="C1270" s="93">
        <v>125103</v>
      </c>
      <c r="D1270" s="93">
        <v>26000</v>
      </c>
      <c r="E1270" s="93"/>
    </row>
    <row r="1271" spans="1:5" s="76" customFormat="1" ht="12" customHeight="1">
      <c r="A1271" s="73" t="s">
        <v>197</v>
      </c>
      <c r="B1271" s="68"/>
      <c r="C1271" s="93">
        <f>SUM(C1270:C1270)</f>
        <v>125103</v>
      </c>
      <c r="D1271" s="93">
        <f>SUM(D1270:D1270)</f>
        <v>26000</v>
      </c>
      <c r="E1271" s="88">
        <f>SUM(E1270:E1270)</f>
        <v>0</v>
      </c>
    </row>
    <row r="1272" spans="1:5" s="76" customFormat="1" ht="12" customHeight="1" thickBot="1">
      <c r="A1272" s="73" t="s">
        <v>209</v>
      </c>
      <c r="B1272" s="68">
        <v>9999</v>
      </c>
      <c r="C1272" s="119">
        <f>SUM(C1269,C1271)</f>
        <v>127103</v>
      </c>
      <c r="D1272" s="119">
        <f>SUM(D1269,D1271)</f>
        <v>28000</v>
      </c>
      <c r="E1272" s="86">
        <f>SUM(E1269,E1271)</f>
        <v>0</v>
      </c>
    </row>
    <row r="1273" spans="1:5" s="76" customFormat="1" ht="12" customHeight="1">
      <c r="A1273" s="116"/>
      <c r="B1273" s="65"/>
      <c r="C1273" s="123"/>
      <c r="D1273" s="123"/>
      <c r="E1273" s="179"/>
    </row>
    <row r="1274" spans="1:5" ht="12" customHeight="1">
      <c r="A1274" s="116" t="s">
        <v>229</v>
      </c>
      <c r="B1274" s="65" t="s">
        <v>230</v>
      </c>
      <c r="C1274" s="79"/>
      <c r="D1274" s="79"/>
      <c r="E1274" s="74"/>
    </row>
    <row r="1275" spans="1:5" s="95" customFormat="1" ht="12" customHeight="1">
      <c r="A1275" s="73" t="s">
        <v>145</v>
      </c>
      <c r="B1275" s="68">
        <v>1000</v>
      </c>
      <c r="C1275" s="93">
        <f>SUM(C1276:C1285)</f>
        <v>20340</v>
      </c>
      <c r="D1275" s="93">
        <f>SUM(D1276:D1285)</f>
        <v>20340</v>
      </c>
      <c r="E1275" s="88">
        <f>SUM(E1276:E1285)</f>
        <v>5440</v>
      </c>
    </row>
    <row r="1276" spans="1:5" s="95" customFormat="1" ht="12" customHeight="1">
      <c r="A1276" s="77" t="s">
        <v>295</v>
      </c>
      <c r="B1276" s="78">
        <v>1011</v>
      </c>
      <c r="C1276" s="93"/>
      <c r="D1276" s="93"/>
      <c r="E1276" s="85"/>
    </row>
    <row r="1277" spans="1:5" s="95" customFormat="1" ht="12" customHeight="1">
      <c r="A1277" s="77" t="s">
        <v>189</v>
      </c>
      <c r="B1277" s="78">
        <v>1012</v>
      </c>
      <c r="C1277" s="93"/>
      <c r="D1277" s="93"/>
      <c r="E1277" s="85"/>
    </row>
    <row r="1278" spans="1:5" s="95" customFormat="1" ht="12" customHeight="1">
      <c r="A1278" s="77" t="s">
        <v>146</v>
      </c>
      <c r="B1278" s="78">
        <v>1013</v>
      </c>
      <c r="C1278" s="106">
        <v>2340</v>
      </c>
      <c r="D1278" s="106">
        <v>2340</v>
      </c>
      <c r="E1278" s="85"/>
    </row>
    <row r="1279" spans="1:5" ht="12" customHeight="1">
      <c r="A1279" s="77" t="s">
        <v>181</v>
      </c>
      <c r="B1279" s="78">
        <v>1014</v>
      </c>
      <c r="C1279" s="79">
        <v>200</v>
      </c>
      <c r="D1279" s="79">
        <v>200</v>
      </c>
      <c r="E1279" s="74"/>
    </row>
    <row r="1280" spans="1:5" s="99" customFormat="1" ht="12" customHeight="1">
      <c r="A1280" s="77" t="s">
        <v>158</v>
      </c>
      <c r="B1280" s="78">
        <v>1015</v>
      </c>
      <c r="C1280" s="79">
        <v>8000</v>
      </c>
      <c r="D1280" s="79">
        <v>8000</v>
      </c>
      <c r="E1280" s="74">
        <v>2341</v>
      </c>
    </row>
    <row r="1281" spans="1:5" s="99" customFormat="1" ht="12" customHeight="1">
      <c r="A1281" s="77" t="s">
        <v>147</v>
      </c>
      <c r="B1281" s="78">
        <v>1016</v>
      </c>
      <c r="C1281" s="79"/>
      <c r="D1281" s="79"/>
      <c r="E1281" s="74"/>
    </row>
    <row r="1282" spans="1:5" s="99" customFormat="1" ht="12" customHeight="1">
      <c r="A1282" s="77" t="s">
        <v>148</v>
      </c>
      <c r="B1282" s="78">
        <v>1020</v>
      </c>
      <c r="C1282" s="79">
        <v>8200</v>
      </c>
      <c r="D1282" s="79">
        <v>8200</v>
      </c>
      <c r="E1282" s="74">
        <v>2935</v>
      </c>
    </row>
    <row r="1283" spans="1:5" s="99" customFormat="1" ht="12" customHeight="1">
      <c r="A1283" s="77" t="s">
        <v>170</v>
      </c>
      <c r="B1283" s="78">
        <v>1030</v>
      </c>
      <c r="C1283" s="79"/>
      <c r="D1283" s="79"/>
      <c r="E1283" s="74"/>
    </row>
    <row r="1284" spans="1:5" s="99" customFormat="1" ht="12" customHeight="1">
      <c r="A1284" s="77" t="s">
        <v>159</v>
      </c>
      <c r="B1284" s="78">
        <v>1051</v>
      </c>
      <c r="C1284" s="79">
        <v>300</v>
      </c>
      <c r="D1284" s="79">
        <v>300</v>
      </c>
      <c r="E1284" s="74">
        <v>164</v>
      </c>
    </row>
    <row r="1285" spans="1:5" s="99" customFormat="1" ht="12" customHeight="1">
      <c r="A1285" s="77" t="s">
        <v>185</v>
      </c>
      <c r="B1285" s="78">
        <v>1091</v>
      </c>
      <c r="C1285" s="79">
        <v>1300</v>
      </c>
      <c r="D1285" s="79">
        <v>1300</v>
      </c>
      <c r="E1285" s="74"/>
    </row>
    <row r="1286" spans="1:5" s="76" customFormat="1" ht="12" customHeight="1" thickBot="1">
      <c r="A1286" s="72" t="s">
        <v>138</v>
      </c>
      <c r="B1286" s="60">
        <v>9999</v>
      </c>
      <c r="C1286" s="119">
        <f>SUM(C1275)</f>
        <v>20340</v>
      </c>
      <c r="D1286" s="119">
        <f>SUM(D1275)</f>
        <v>20340</v>
      </c>
      <c r="E1286" s="86">
        <f>SUM(E1275)</f>
        <v>5440</v>
      </c>
    </row>
    <row r="1287" spans="1:5" s="76" customFormat="1" ht="12" customHeight="1">
      <c r="A1287" s="73"/>
      <c r="B1287" s="68"/>
      <c r="C1287" s="111"/>
      <c r="D1287" s="111"/>
      <c r="E1287" s="180"/>
    </row>
    <row r="1288" spans="1:5" ht="12" customHeight="1">
      <c r="A1288" s="73" t="s">
        <v>235</v>
      </c>
      <c r="B1288" s="68" t="s">
        <v>236</v>
      </c>
      <c r="C1288" s="79"/>
      <c r="D1288" s="79"/>
      <c r="E1288" s="74"/>
    </row>
    <row r="1289" spans="1:5" ht="12" customHeight="1">
      <c r="A1289" s="73" t="s">
        <v>145</v>
      </c>
      <c r="B1289" s="81">
        <v>1000</v>
      </c>
      <c r="C1289" s="108">
        <f>SUM(C1290)</f>
        <v>0</v>
      </c>
      <c r="D1289" s="108">
        <f>SUM(D1290)</f>
        <v>0</v>
      </c>
      <c r="E1289" s="82">
        <f>SUM(E1290)</f>
        <v>0</v>
      </c>
    </row>
    <row r="1290" spans="1:5" ht="12" customHeight="1">
      <c r="A1290" s="77" t="s">
        <v>160</v>
      </c>
      <c r="B1290" s="78">
        <v>1098</v>
      </c>
      <c r="C1290" s="79"/>
      <c r="D1290" s="79"/>
      <c r="E1290" s="74"/>
    </row>
    <row r="1291" spans="1:5" s="76" customFormat="1" ht="12" customHeight="1" thickBot="1">
      <c r="A1291" s="73" t="s">
        <v>209</v>
      </c>
      <c r="B1291" s="68">
        <v>9999</v>
      </c>
      <c r="C1291" s="119">
        <f>SUM(C1289)</f>
        <v>0</v>
      </c>
      <c r="D1291" s="119">
        <f>SUM(D1289)</f>
        <v>0</v>
      </c>
      <c r="E1291" s="86">
        <f>SUM(E1289)</f>
        <v>0</v>
      </c>
    </row>
    <row r="1292" spans="1:5" s="76" customFormat="1" ht="12" customHeight="1">
      <c r="A1292" s="73" t="s">
        <v>195</v>
      </c>
      <c r="B1292" s="68">
        <v>5200</v>
      </c>
      <c r="C1292" s="93">
        <v>35745</v>
      </c>
      <c r="D1292" s="93"/>
      <c r="E1292" s="93"/>
    </row>
    <row r="1293" spans="1:5" s="76" customFormat="1" ht="12" customHeight="1">
      <c r="A1293" s="73" t="s">
        <v>197</v>
      </c>
      <c r="B1293" s="68"/>
      <c r="C1293" s="93">
        <f>SUM(C1292:C1292)</f>
        <v>35745</v>
      </c>
      <c r="D1293" s="93">
        <f>SUM(D1292:D1292)</f>
        <v>0</v>
      </c>
      <c r="E1293" s="88">
        <f>SUM(E1292:E1292)</f>
        <v>0</v>
      </c>
    </row>
    <row r="1294" spans="1:5" s="76" customFormat="1" ht="12" customHeight="1" thickBot="1">
      <c r="A1294" s="73" t="s">
        <v>209</v>
      </c>
      <c r="B1294" s="68">
        <v>9999</v>
      </c>
      <c r="C1294" s="119">
        <f>SUM(C1291,C1293)</f>
        <v>35745</v>
      </c>
      <c r="D1294" s="119">
        <f>SUM(D1291,D1293)</f>
        <v>0</v>
      </c>
      <c r="E1294" s="86">
        <f>SUM(E1291,E1293)</f>
        <v>0</v>
      </c>
    </row>
    <row r="1295" spans="1:5" s="76" customFormat="1" ht="12" customHeight="1">
      <c r="A1295" s="73" t="s">
        <v>241</v>
      </c>
      <c r="B1295" s="68"/>
      <c r="C1295" s="105">
        <f>SUM(C1256,C1265,C1272,C1286,C1294)</f>
        <v>183188</v>
      </c>
      <c r="D1295" s="105">
        <f>SUM(D1256,D1265,D1272,D1286,D1294)</f>
        <v>67798</v>
      </c>
      <c r="E1295" s="105">
        <f>SUM(E1256,E1265,E1272,E1286,E1294)</f>
        <v>24898</v>
      </c>
    </row>
    <row r="1296" spans="1:5" s="76" customFormat="1" ht="12" customHeight="1">
      <c r="A1296" s="72"/>
      <c r="B1296" s="60"/>
      <c r="C1296" s="178"/>
      <c r="D1296" s="178"/>
      <c r="E1296" s="178"/>
    </row>
    <row r="1297" spans="1:5" s="95" customFormat="1" ht="12" customHeight="1" thickBot="1">
      <c r="A1297" s="70" t="s">
        <v>242</v>
      </c>
      <c r="B1297" s="89"/>
      <c r="C1297" s="90">
        <f>SUM(C1295)</f>
        <v>183188</v>
      </c>
      <c r="D1297" s="90">
        <f>SUM(D1295)</f>
        <v>67798</v>
      </c>
      <c r="E1297" s="104">
        <f>SUM(E1295)</f>
        <v>24898</v>
      </c>
    </row>
    <row r="1298" spans="1:5" s="128" customFormat="1" ht="12" customHeight="1" thickTop="1">
      <c r="A1298" s="80" t="s">
        <v>243</v>
      </c>
      <c r="B1298" s="81"/>
      <c r="C1298" s="93"/>
      <c r="D1298" s="93"/>
      <c r="E1298" s="88"/>
    </row>
    <row r="1299" spans="1:5" s="128" customFormat="1" ht="12" customHeight="1">
      <c r="A1299" s="80" t="s">
        <v>248</v>
      </c>
      <c r="B1299" s="81"/>
      <c r="C1299" s="93"/>
      <c r="D1299" s="93"/>
      <c r="E1299" s="88"/>
    </row>
    <row r="1300" spans="1:5" s="109" customFormat="1" ht="12" customHeight="1">
      <c r="A1300" s="80" t="s">
        <v>255</v>
      </c>
      <c r="B1300" s="81" t="s">
        <v>256</v>
      </c>
      <c r="C1300" s="79"/>
      <c r="D1300" s="79"/>
      <c r="E1300" s="74"/>
    </row>
    <row r="1301" spans="1:5" s="95" customFormat="1" ht="12" customHeight="1">
      <c r="A1301" s="73" t="s">
        <v>130</v>
      </c>
      <c r="B1301" s="68">
        <v>200</v>
      </c>
      <c r="C1301" s="105">
        <f>SUM(C1302:C1302)</f>
        <v>1725</v>
      </c>
      <c r="D1301" s="105">
        <f>SUM(D1302:D1302)</f>
        <v>1725</v>
      </c>
      <c r="E1301" s="75">
        <f>SUM(E1302:E1302)</f>
        <v>0</v>
      </c>
    </row>
    <row r="1302" spans="1:5" s="99" customFormat="1" ht="12" customHeight="1">
      <c r="A1302" s="77" t="s">
        <v>286</v>
      </c>
      <c r="B1302" s="78">
        <v>202</v>
      </c>
      <c r="C1302" s="79">
        <v>1725</v>
      </c>
      <c r="D1302" s="79">
        <v>1725</v>
      </c>
      <c r="E1302" s="74"/>
    </row>
    <row r="1303" spans="1:5" s="95" customFormat="1" ht="12" customHeight="1">
      <c r="A1303" s="73" t="s">
        <v>145</v>
      </c>
      <c r="B1303" s="68">
        <v>1000</v>
      </c>
      <c r="C1303" s="93">
        <f>SUM(C1304:C1307)</f>
        <v>11934</v>
      </c>
      <c r="D1303" s="93">
        <f>SUM(D1304:D1307)</f>
        <v>11934</v>
      </c>
      <c r="E1303" s="88">
        <f>SUM(E1304:E1307)</f>
        <v>2530</v>
      </c>
    </row>
    <row r="1304" spans="1:5" s="99" customFormat="1" ht="12" customHeight="1">
      <c r="A1304" s="77" t="s">
        <v>158</v>
      </c>
      <c r="B1304" s="78">
        <v>1015</v>
      </c>
      <c r="C1304" s="79">
        <v>631</v>
      </c>
      <c r="D1304" s="79">
        <v>631</v>
      </c>
      <c r="E1304" s="74">
        <v>335</v>
      </c>
    </row>
    <row r="1305" spans="1:5" s="99" customFormat="1" ht="12" customHeight="1">
      <c r="A1305" s="77" t="s">
        <v>148</v>
      </c>
      <c r="B1305" s="78">
        <v>1020</v>
      </c>
      <c r="C1305" s="79">
        <v>2128</v>
      </c>
      <c r="D1305" s="79">
        <v>2128</v>
      </c>
      <c r="E1305" s="74"/>
    </row>
    <row r="1306" spans="1:5" s="99" customFormat="1" ht="12" customHeight="1">
      <c r="A1306" s="77" t="s">
        <v>159</v>
      </c>
      <c r="B1306" s="78">
        <v>1051</v>
      </c>
      <c r="C1306" s="79">
        <v>1770</v>
      </c>
      <c r="D1306" s="79">
        <v>1770</v>
      </c>
      <c r="E1306" s="74"/>
    </row>
    <row r="1307" spans="1:5" s="99" customFormat="1" ht="12" customHeight="1">
      <c r="A1307" s="77" t="s">
        <v>160</v>
      </c>
      <c r="B1307" s="78">
        <v>1098</v>
      </c>
      <c r="C1307" s="79">
        <v>7405</v>
      </c>
      <c r="D1307" s="79">
        <v>7405</v>
      </c>
      <c r="E1307" s="74">
        <v>2195</v>
      </c>
    </row>
    <row r="1308" spans="1:5" s="128" customFormat="1" ht="12" customHeight="1">
      <c r="A1308" s="80" t="s">
        <v>338</v>
      </c>
      <c r="B1308" s="81">
        <v>9999</v>
      </c>
      <c r="C1308" s="93">
        <f>SUM(C1301,C1303)</f>
        <v>13659</v>
      </c>
      <c r="D1308" s="93">
        <f>SUM(D1301,D1303)</f>
        <v>13659</v>
      </c>
      <c r="E1308" s="88">
        <f>SUM(E1301,E1303)</f>
        <v>2530</v>
      </c>
    </row>
    <row r="1309" spans="1:5" s="59" customFormat="1" ht="12" customHeight="1">
      <c r="A1309" s="80" t="s">
        <v>195</v>
      </c>
      <c r="B1309" s="81">
        <v>5200</v>
      </c>
      <c r="C1309" s="93">
        <v>2390</v>
      </c>
      <c r="D1309" s="93">
        <v>2390</v>
      </c>
      <c r="E1309" s="88">
        <v>2390</v>
      </c>
    </row>
    <row r="1310" spans="1:5" s="59" customFormat="1" ht="12" customHeight="1">
      <c r="A1310" s="80" t="s">
        <v>197</v>
      </c>
      <c r="B1310" s="81"/>
      <c r="C1310" s="93">
        <f>SUM(C1309)</f>
        <v>2390</v>
      </c>
      <c r="D1310" s="93">
        <f>SUM(D1309)</f>
        <v>2390</v>
      </c>
      <c r="E1310" s="88">
        <f>SUM(E1309)</f>
        <v>2390</v>
      </c>
    </row>
    <row r="1311" spans="1:5" s="59" customFormat="1" ht="12" customHeight="1" thickBot="1">
      <c r="A1311" s="80" t="s">
        <v>173</v>
      </c>
      <c r="B1311" s="81">
        <v>9999</v>
      </c>
      <c r="C1311" s="120">
        <f>SUM(C1308,C1310)</f>
        <v>16049</v>
      </c>
      <c r="D1311" s="120">
        <f>SUM(D1308,D1310)</f>
        <v>16049</v>
      </c>
      <c r="E1311" s="91">
        <f>SUM(E1308,E1310)</f>
        <v>4920</v>
      </c>
    </row>
    <row r="1312" spans="1:5" s="128" customFormat="1" ht="12" customHeight="1">
      <c r="A1312" s="80" t="s">
        <v>257</v>
      </c>
      <c r="B1312" s="81"/>
      <c r="C1312" s="93">
        <f>SUM(C1311)</f>
        <v>16049</v>
      </c>
      <c r="D1312" s="93">
        <f>SUM(D1311)</f>
        <v>16049</v>
      </c>
      <c r="E1312" s="93">
        <f>SUM(E1311)</f>
        <v>4920</v>
      </c>
    </row>
    <row r="1313" spans="1:5" s="128" customFormat="1" ht="12" customHeight="1">
      <c r="A1313" s="80"/>
      <c r="B1313" s="81"/>
      <c r="C1313" s="93"/>
      <c r="D1313" s="93"/>
      <c r="E1313" s="88"/>
    </row>
    <row r="1314" spans="1:5" s="128" customFormat="1" ht="12" customHeight="1" thickBot="1">
      <c r="A1314" s="130" t="s">
        <v>258</v>
      </c>
      <c r="B1314" s="131"/>
      <c r="C1314" s="90">
        <f>SUM(C1312)</f>
        <v>16049</v>
      </c>
      <c r="D1314" s="90">
        <f>SUM(D1312)</f>
        <v>16049</v>
      </c>
      <c r="E1314" s="104">
        <f>SUM(E1312)</f>
        <v>4920</v>
      </c>
    </row>
    <row r="1315" spans="1:5" s="98" customFormat="1" ht="12" customHeight="1" thickTop="1">
      <c r="A1315" s="80" t="s">
        <v>266</v>
      </c>
      <c r="B1315" s="81"/>
      <c r="C1315" s="79"/>
      <c r="D1315" s="79"/>
      <c r="E1315" s="74"/>
    </row>
    <row r="1316" spans="1:5" s="98" customFormat="1" ht="12" customHeight="1">
      <c r="A1316" s="80" t="s">
        <v>267</v>
      </c>
      <c r="B1316" s="81" t="s">
        <v>268</v>
      </c>
      <c r="C1316" s="79"/>
      <c r="D1316" s="79"/>
      <c r="E1316" s="74"/>
    </row>
    <row r="1317" spans="1:5" s="95" customFormat="1" ht="12" customHeight="1">
      <c r="A1317" s="73" t="s">
        <v>145</v>
      </c>
      <c r="B1317" s="68">
        <v>1000</v>
      </c>
      <c r="C1317" s="93">
        <f>SUM(C1318:C1318)</f>
        <v>0</v>
      </c>
      <c r="D1317" s="93">
        <f>SUM(D1318:D1318)</f>
        <v>0</v>
      </c>
      <c r="E1317" s="88">
        <f>SUM(E1318:E1318)</f>
        <v>27797</v>
      </c>
    </row>
    <row r="1318" spans="1:5" s="99" customFormat="1" ht="12" customHeight="1">
      <c r="A1318" s="77" t="s">
        <v>160</v>
      </c>
      <c r="B1318" s="78">
        <v>1098</v>
      </c>
      <c r="C1318" s="79"/>
      <c r="D1318" s="79"/>
      <c r="E1318" s="74">
        <v>27797</v>
      </c>
    </row>
    <row r="1319" spans="1:5" s="128" customFormat="1" ht="12" customHeight="1" thickBot="1">
      <c r="A1319" s="80" t="s">
        <v>338</v>
      </c>
      <c r="B1319" s="81">
        <v>9999</v>
      </c>
      <c r="C1319" s="160">
        <f>SUM(C1317)</f>
        <v>0</v>
      </c>
      <c r="D1319" s="160">
        <f>SUM(D1317)</f>
        <v>0</v>
      </c>
      <c r="E1319" s="160">
        <f>SUM(E1317)</f>
        <v>27797</v>
      </c>
    </row>
    <row r="1320" spans="1:5" s="128" customFormat="1" ht="12" customHeight="1" thickBot="1">
      <c r="A1320" s="80" t="s">
        <v>173</v>
      </c>
      <c r="B1320" s="81">
        <v>9999</v>
      </c>
      <c r="C1320" s="127">
        <f>SUM(C1319)</f>
        <v>0</v>
      </c>
      <c r="D1320" s="127">
        <f aca="true" t="shared" si="0" ref="D1320:E1322">SUM(D1319)</f>
        <v>0</v>
      </c>
      <c r="E1320" s="127">
        <f t="shared" si="0"/>
        <v>27797</v>
      </c>
    </row>
    <row r="1321" spans="1:5" s="128" customFormat="1" ht="12" customHeight="1">
      <c r="A1321" s="80" t="s">
        <v>269</v>
      </c>
      <c r="B1321" s="81"/>
      <c r="C1321" s="108">
        <f>SUM(C1320)</f>
        <v>0</v>
      </c>
      <c r="D1321" s="108">
        <f t="shared" si="0"/>
        <v>0</v>
      </c>
      <c r="E1321" s="108">
        <f t="shared" si="0"/>
        <v>27797</v>
      </c>
    </row>
    <row r="1322" spans="1:5" s="128" customFormat="1" ht="12" customHeight="1" thickBot="1">
      <c r="A1322" s="80" t="s">
        <v>270</v>
      </c>
      <c r="B1322" s="81"/>
      <c r="C1322" s="160">
        <f>SUM(C1321)</f>
        <v>0</v>
      </c>
      <c r="D1322" s="160">
        <f t="shared" si="0"/>
        <v>0</v>
      </c>
      <c r="E1322" s="160">
        <f t="shared" si="0"/>
        <v>27797</v>
      </c>
    </row>
    <row r="1323" spans="1:5" s="128" customFormat="1" ht="12" customHeight="1">
      <c r="A1323" s="140"/>
      <c r="B1323" s="144"/>
      <c r="C1323" s="117"/>
      <c r="D1323" s="117"/>
      <c r="E1323" s="114"/>
    </row>
    <row r="1324" spans="1:5" s="109" customFormat="1" ht="21.75" thickBot="1">
      <c r="A1324" s="184" t="s">
        <v>365</v>
      </c>
      <c r="B1324" s="131"/>
      <c r="C1324" s="209">
        <f>SUM(C1158,C1175,C1229,C1240,C1297,C1314,C1322)</f>
        <v>710780</v>
      </c>
      <c r="D1324" s="209">
        <f>SUM(D1158,D1175,D1229,D1240,D1297,D1314,D1322)</f>
        <v>635974</v>
      </c>
      <c r="E1324" s="209">
        <f>SUM(E1158,E1175,E1229,E1240,E1297,E1314,E1322)</f>
        <v>162764</v>
      </c>
    </row>
    <row r="1325" spans="1:5" s="109" customFormat="1" ht="11.25" thickTop="1">
      <c r="A1325" s="185"/>
      <c r="B1325" s="144"/>
      <c r="C1325" s="136"/>
      <c r="D1325" s="136"/>
      <c r="E1325" s="71"/>
    </row>
    <row r="1326" spans="1:5" s="128" customFormat="1" ht="12" customHeight="1">
      <c r="A1326" s="80" t="s">
        <v>366</v>
      </c>
      <c r="B1326" s="81"/>
      <c r="C1326" s="93"/>
      <c r="D1326" s="93"/>
      <c r="E1326" s="88"/>
    </row>
    <row r="1327" spans="1:5" s="128" customFormat="1" ht="12" customHeight="1" thickBot="1">
      <c r="A1327" s="130" t="s">
        <v>367</v>
      </c>
      <c r="B1327" s="131"/>
      <c r="C1327" s="133">
        <f>SUM(C1139,C1324)</f>
        <v>20348788</v>
      </c>
      <c r="D1327" s="133">
        <f>SUM(D1139,D1324)</f>
        <v>20227753</v>
      </c>
      <c r="E1327" s="132">
        <f>SUM(E1139,E1324)</f>
        <v>4074002</v>
      </c>
    </row>
    <row r="1328" spans="1:5" s="128" customFormat="1" ht="12" customHeight="1" thickTop="1">
      <c r="A1328" s="140"/>
      <c r="B1328" s="144"/>
      <c r="C1328" s="129"/>
      <c r="D1328" s="129"/>
      <c r="E1328" s="103"/>
    </row>
    <row r="1329" spans="1:5" s="189" customFormat="1" ht="24.75" customHeight="1" thickBot="1">
      <c r="A1329" s="186" t="s">
        <v>368</v>
      </c>
      <c r="B1329" s="187"/>
      <c r="C1329" s="210">
        <f>SUM(C540,C1327)</f>
        <v>41168668</v>
      </c>
      <c r="D1329" s="210">
        <f>SUM(D540,D1327)</f>
        <v>41435530</v>
      </c>
      <c r="E1329" s="188">
        <f>SUM(E540,E1327)</f>
        <v>8894206</v>
      </c>
    </row>
    <row r="1330" spans="1:5" s="189" customFormat="1" ht="24.75" customHeight="1">
      <c r="A1330" s="2"/>
      <c r="B1330" s="190"/>
      <c r="C1330" s="211"/>
      <c r="D1330" s="211"/>
      <c r="E1330" s="191"/>
    </row>
    <row r="1331" spans="1:5" s="189" customFormat="1" ht="24.75" customHeight="1">
      <c r="A1331" s="2"/>
      <c r="B1331" s="190"/>
      <c r="C1331" s="211"/>
      <c r="D1331" s="211"/>
      <c r="E1331" s="191"/>
    </row>
    <row r="1334" spans="2:3" ht="12" customHeight="1">
      <c r="B1334" s="54"/>
      <c r="C1334" s="137" t="s">
        <v>375</v>
      </c>
    </row>
    <row r="1335" spans="2:3" ht="12" customHeight="1">
      <c r="B1335" s="54"/>
      <c r="C1335" s="137" t="s">
        <v>376</v>
      </c>
    </row>
    <row r="1336" ht="12" customHeight="1">
      <c r="D1336" s="137" t="s">
        <v>378</v>
      </c>
    </row>
    <row r="1337" spans="2:3" s="2" customFormat="1" ht="12.75">
      <c r="B1337" s="192"/>
      <c r="C1337" s="219"/>
    </row>
    <row r="1338" spans="2:3" s="2" customFormat="1" ht="12.75">
      <c r="B1338" s="192"/>
      <c r="C1338" s="219"/>
    </row>
    <row r="1339" spans="2:4" s="2" customFormat="1" ht="12.75">
      <c r="B1339" s="192"/>
      <c r="C1339" s="212"/>
      <c r="D1339" s="212"/>
    </row>
    <row r="1342" ht="12" customHeight="1">
      <c r="B1342" s="54"/>
    </row>
    <row r="1343" ht="12" customHeight="1">
      <c r="B1343" s="54"/>
    </row>
    <row r="1344" spans="3:4" s="76" customFormat="1" ht="12" customHeight="1">
      <c r="C1344" s="213"/>
      <c r="D1344" s="213"/>
    </row>
    <row r="1345" spans="2:4" s="76" customFormat="1" ht="12" customHeight="1">
      <c r="B1345" s="62"/>
      <c r="C1345" s="213"/>
      <c r="D1345" s="213"/>
    </row>
    <row r="1346" spans="2:4" s="76" customFormat="1" ht="12" customHeight="1">
      <c r="B1346" s="62"/>
      <c r="C1346" s="213"/>
      <c r="D1346" s="213"/>
    </row>
  </sheetData>
  <printOptions horizontalCentered="1"/>
  <pageMargins left="0.15748031496062992" right="0.15748031496062992" top="0.3937007874015748" bottom="0.3937007874015748" header="0.11811023622047245" footer="0.1968503937007874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dgavrailova</dc:creator>
  <cp:keywords/>
  <dc:description/>
  <cp:lastModifiedBy>satrudnik_obs</cp:lastModifiedBy>
  <cp:lastPrinted>2007-05-21T09:48:59Z</cp:lastPrinted>
  <dcterms:created xsi:type="dcterms:W3CDTF">2007-04-20T11:52:29Z</dcterms:created>
  <dcterms:modified xsi:type="dcterms:W3CDTF">2007-05-21T10:12:45Z</dcterms:modified>
  <cp:category/>
  <cp:version/>
  <cp:contentType/>
  <cp:contentStatus/>
</cp:coreProperties>
</file>