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ril_1" sheetId="1" r:id="rId1"/>
    <sheet name="Pril_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<sst xmlns="http://schemas.openxmlformats.org/spreadsheetml/2006/main" count="1246" uniqueCount="343">
  <si>
    <t xml:space="preserve"> ОБЩО ПРИХОДИ ЗА ОБЩИНСКИ ДЕЙНОСТИ:</t>
  </si>
  <si>
    <t>ВСИЧКО ПРИХОДИ:</t>
  </si>
  <si>
    <t>ПРИЛОЖЕНИЕ №2</t>
  </si>
  <si>
    <t>НАИМЕНОВАНИЕ</t>
  </si>
  <si>
    <t>ПАРАГРАФ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</si>
  <si>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</si>
  <si>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</si>
  <si>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</si>
  <si>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</si>
  <si>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</si>
  <si>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ЗАПЛ.ЗА ПЕРС.,НАЕТ ПО ТР.И СЛ.ПРАВООТНОШЕНИЯ</t>
  </si>
  <si>
    <t xml:space="preserve"> </t>
  </si>
  <si>
    <t>-ЗАПЛ.НА ПЕРСОНАЛА ПО ТР.ПРАВООТНОШЕНИЯ</t>
  </si>
  <si>
    <t>-ЗАПЛ.НА ПЕРСОНАЛА ПО СЛ.ПРАВООТНОШЕНИЯ</t>
  </si>
  <si>
    <t xml:space="preserve"> -ЗАПЛ.ОТ ПРАВООТН.,ПРИРАВНЕНИ KЪМ ТРУДОВИТЕ</t>
  </si>
  <si>
    <t xml:space="preserve"> - ДМС И ДРУГИ ВЪЗНАГРАЖДЕНИЯ</t>
  </si>
  <si>
    <t>ДР.ВЪЗНАГРАЖДЕНИЯ И ПЛАЩАНИЯ ЗА ПЕРСОНАЛА</t>
  </si>
  <si>
    <t>-ЗА НЕЩАТЕН ПЕРСОНАЛ ПО  ТРУДОВИ ПРАВООТНОШЕНИЯ</t>
  </si>
  <si>
    <t xml:space="preserve"> - ЗА ПЕРСОНАЛ ПО ИЗВЪНТРУДОВИ ПРАВООТНОШЕНИЯ</t>
  </si>
  <si>
    <t xml:space="preserve"> - ИЗПЛАТЕНИ СУМИ ОТ СБКО НА ПЕРС. С ХАР. НА ВЪЗНАГР.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</si>
  <si>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</si>
  <si>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</si>
  <si>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</si>
  <si>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</si>
  <si>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</si>
  <si>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ВСИЧКО ЗА ДЕЙНОСТ</t>
  </si>
  <si>
    <t>ВСИЧКО ЗА  ФУНКЦИЯ ОБЩИ ДЪРЖАВНИ ДЕЙНОСТИ</t>
  </si>
  <si>
    <t>2. ФУНКЦИЯ ОТБРАНА И СИГУРНОСТ</t>
  </si>
  <si>
    <t>1. ГРУПА ОТБРАНА</t>
  </si>
  <si>
    <t>ОТБРАНИТЕЛНО МОБИЛИЗАЦИОННА ПОДГОТОВКА</t>
  </si>
  <si>
    <t>2  1  1  207</t>
  </si>
  <si>
    <t>ИЗДРЪЖKА</t>
  </si>
  <si>
    <t>-ПОСТЕЛЕН ИНВЕНТАР И ОБЛЕKЛО</t>
  </si>
  <si>
    <t>-МАТЕРИАЛИ</t>
  </si>
  <si>
    <t>-ВОДА,ГОРИВА И ЕНЕРГИЯ</t>
  </si>
  <si>
    <t xml:space="preserve"> -РАЗХОДИ ЗА ВЪНШНИ УСЛУГИ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</si>
  <si>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</si>
  <si>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</si>
  <si>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</si>
  <si>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</si>
  <si>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ДРУГИ ДЕЙНОСТИ ПО ОТБРАНА</t>
  </si>
  <si>
    <t>2  1 1   219</t>
  </si>
  <si>
    <t>-ХРАНА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</si>
  <si>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</si>
  <si>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</si>
  <si>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</si>
  <si>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</si>
  <si>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</si>
  <si>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</si>
  <si>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</si>
  <si>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</si>
  <si>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</si>
  <si>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</si>
  <si>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</si>
  <si>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</si>
  <si>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>ДЕЙНОСТ ППП НА 6-ГОДИШНИ ДЕЦА</t>
  </si>
  <si>
    <t>3 0 318</t>
  </si>
  <si>
    <t xml:space="preserve"> - УЧЕБНИ И НАУЧНО-ИЗСЛЕДОВАТЕЛСКИ РАЗХОДИ И КНИГИ</t>
  </si>
  <si>
    <t xml:space="preserve"> -ДР.РАЗХОДИ ЗА СБКО(БЕЗ ТЕЗИ ПО §02-05)</t>
  </si>
  <si>
    <t>ДЕЙНОСТ ОБЩООБРАЗОВАТЕЛНИ УЧИЛИЩА</t>
  </si>
  <si>
    <t>3 0 322</t>
  </si>
  <si>
    <t xml:space="preserve"> -МЕДИКАМЕНТИ</t>
  </si>
  <si>
    <t xml:space="preserve"> - ПЛАТЕНИ ДАНЪЦИ, МИТА И ТАКСИ</t>
  </si>
  <si>
    <t xml:space="preserve"> -РАЗХОДИ ЗА ЗАСТРАХОВКИ</t>
  </si>
  <si>
    <t xml:space="preserve"> - ГЛОБИ, НЕУСТОЙКИ, НАК.ЛИХВИ И СЪД.ОБЕЗЩЕТЕНИЯ</t>
  </si>
  <si>
    <t>СТИПЕНДИИ</t>
  </si>
  <si>
    <t>ВСИЧКО РАЗХОДИ: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</si>
  <si>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</si>
  <si>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</si>
  <si>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</si>
  <si>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</si>
  <si>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ИЗВЪНУЧИЛИЩНИ ДЕЙНОСТИ</t>
  </si>
  <si>
    <t>3 0 337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</si>
  <si>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</si>
  <si>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</si>
  <si>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</si>
  <si>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</si>
  <si>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</si>
  <si>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</si>
  <si>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СУБСИДИИ ЗА НЕФИНАНС.ПРЕДПР.ЗА ТЕKУЩА ДЕЙНОСТ</t>
  </si>
  <si>
    <t>-ЗА ЗДРАВ.ДЕЙНОСТ И  МЕДИЦИНСKА ПОМОЩ</t>
  </si>
  <si>
    <t>KАПИТАЛОВИ ТРАНСФЕРИ</t>
  </si>
  <si>
    <t xml:space="preserve"> ВСИЧКО ЗА ДЕЙНОСТ: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</si>
  <si>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</si>
  <si>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</si>
  <si>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</si>
  <si>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</si>
  <si>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</si>
  <si>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</si>
  <si>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 xml:space="preserve"> ВСИЧКО ЗА ДЕЙНОСТ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</si>
  <si>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</si>
  <si>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</si>
  <si>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</si>
  <si>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</si>
  <si>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</si>
  <si>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</si>
  <si>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ПРОГРАМИ ЗА ВРЕМЕННА ЗАЕТОСТ</t>
  </si>
  <si>
    <t>5  3 2  532</t>
  </si>
  <si>
    <t xml:space="preserve"> -ОБЕЗЩЕТЕНИЯ НА ПЕРС.С ХАРАКТ.НА ВЪЗНАГРАЖ.</t>
  </si>
  <si>
    <t>ДЕЙНОСТ ДОМОВЕ ЗА СТАРИ ХОРИ</t>
  </si>
  <si>
    <t>5  3 2  540</t>
  </si>
  <si>
    <t xml:space="preserve"> -ХРАНА</t>
  </si>
  <si>
    <t>ДЕЙНОСТ ДОМОВЕ ЗАВЪЗРАСТНИ С УМСТВЕНА ИЗОСТ.</t>
  </si>
  <si>
    <t>5  3 2  541</t>
  </si>
  <si>
    <t xml:space="preserve"> -ПЛАТЕНИ ДАНЪЦИ, МИТА И ТАКСИ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</si>
  <si>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</si>
  <si>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</si>
  <si>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</si>
  <si>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</si>
  <si>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</si>
  <si>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</si>
  <si>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</si>
  <si>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4 КУЛТУРА</t>
  </si>
  <si>
    <t>ДЕЙНОСТ ЧИТАЛИЩА</t>
  </si>
  <si>
    <t>7  4 1  738</t>
  </si>
  <si>
    <t>СУБСИДИИ ЗА ОРГ.С НЕСТОПАНСКА ЦЕЛ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</si>
  <si>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</si>
  <si>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</si>
  <si>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</si>
  <si>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</si>
  <si>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</si>
  <si>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</si>
  <si>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</si>
  <si>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</si>
  <si>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</si>
  <si>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</si>
  <si>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</si>
  <si>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</si>
  <si>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</si>
  <si>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</si>
  <si>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</si>
  <si>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1. ГРУПА ИЗПЪЛНИТЕЛНИ И ЗАКОНОДАТЕЛНИ ОРГАНИ</t>
  </si>
  <si>
    <t>-ПЛАТ.ДАНЪЦИ,МИТА И ТАKСИ(БЕЗ ОСИГ.ВН.ЗА ДОО,НЗОK)</t>
  </si>
  <si>
    <t>-KРАТKОСРОЧНИ KОМАНДИРОВ. В ЧУЖБИНА</t>
  </si>
  <si>
    <t>-РАЗХОДИ ЗА ЗАСТРАХОВKИ</t>
  </si>
  <si>
    <t>-ГЛОБИ,НЕУСТ.,НАK.ЛИХВИ И СЪДЕБНИ ОБЕЗЩЕТЕНИЯ</t>
  </si>
  <si>
    <t>ПРИДОБИВАНЕ НА НДА</t>
  </si>
  <si>
    <t>ОБЩИНСKИ СЪВЕТИ</t>
  </si>
  <si>
    <t>1  1 2  123</t>
  </si>
  <si>
    <t>-ЗА ПЕРСОНАЛ ИЗВЪНТРУДОВИ ПРАВООТНОШЕНИЯ</t>
  </si>
  <si>
    <t>ВСИЧКО ЗА.ФУНКЦИЯ ОБЩИ ДЪРЖАВНИ СЛУЖБИ</t>
  </si>
  <si>
    <t xml:space="preserve"> -ОСНОВЕН РЕМОНТ НА ДМА</t>
  </si>
  <si>
    <t xml:space="preserve"> - ПРИДОБИВАНЕ НА ДМА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</si>
  <si>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</si>
  <si>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</si>
  <si>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</si>
  <si>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</si>
  <si>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</si>
  <si>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</si>
  <si>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</si>
  <si>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</si>
  <si>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</si>
  <si>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</si>
  <si>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</si>
  <si>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</si>
  <si>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</si>
  <si>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</si>
  <si>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</si>
  <si>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</si>
  <si>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</si>
  <si>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</si>
  <si>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</si>
  <si>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</si>
  <si>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>ВСИЧКО ЗА РАЗХОДИ: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</si>
  <si>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</si>
  <si>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</si>
  <si>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</si>
  <si>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</si>
  <si>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</si>
  <si>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</si>
  <si>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</si>
  <si>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</si>
  <si>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ВСИЧКО ЗА РАЗХОДИ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</si>
  <si>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</si>
  <si>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</si>
  <si>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</si>
  <si>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</si>
  <si>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</si>
  <si>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ПОМОЩИ И ОБЕЗЩЕТЕНИЯ</t>
  </si>
  <si>
    <t>-ДРУГИ ПОМОЩИ ПО РЕШЕНИЕ НА ОС</t>
  </si>
  <si>
    <t>ДРУГИ ДЕЙНОСТИ ПО КУЛТУРАТА</t>
  </si>
  <si>
    <t>7  4 2   759</t>
  </si>
  <si>
    <t>ВСИЧКО РАЗХОДИ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</si>
  <si>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</si>
  <si>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</si>
  <si>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</si>
  <si>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</si>
  <si>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</si>
  <si>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</si>
  <si>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</si>
  <si>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</si>
  <si>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</si>
  <si>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</si>
  <si>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</si>
  <si>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8 3 2  849</t>
  </si>
  <si>
    <t>ВСИЧКО ЗА ГРУПА 3. ТРАНСПОРТ И СЪОБЩЕНИЯ:</t>
  </si>
  <si>
    <t>ОБЩИНСКИ ПАЗАРИ И ТЪРЖИЩА</t>
  </si>
  <si>
    <t>8  5 2  866</t>
  </si>
  <si>
    <t>ДЕЙНОСТ ДРУГИ ДЕЙНОСТИ ПО ИКОНОМИКАТА</t>
  </si>
  <si>
    <t>РАЗХОДИ ЗА ЧЛ.ВНОС И УЧАСТИЕ В НЕТЪРГ.ОРГАНИЗАЦИИ</t>
  </si>
  <si>
    <t>ВСИЧКО ЗА ГРУПА 5.ДРУГИ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</si>
  <si>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</si>
  <si>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</si>
  <si>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</si>
  <si>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</si>
  <si>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 xml:space="preserve">РАЗХОДИ ЗА ЛИХВИ ПО ЗАЕМИ ОТ СТРАНАТА </t>
  </si>
  <si>
    <t xml:space="preserve"> -РАЗХОДИ ЗА ЛИХВИ ПО ЗАЕМИ ОТ ДР.БАНКИ В СТР.</t>
  </si>
  <si>
    <t>ВСИЧКО  ЗА ФУНКЦИЯ РАЗХОДИ НЕКЛАСИФИЦ.</t>
  </si>
  <si>
    <t>ВСИЧКО ЗА МЕСТНИ ДЕЙНОСТИ:</t>
  </si>
  <si>
    <t>ІІ. РАЗХОДИ ЗА ДЪРЖАВНИ ДЕЙНОСТИ, ДОФИНАНСИРАНИ</t>
  </si>
  <si>
    <t>С МЕСТНИ ПРИХОДИ</t>
  </si>
  <si>
    <t>ДЕЙНОСТ ДРУГИ ДЕЙНОСТИ И СЛУЖБИ ПО СОЦ.ОСИГ.</t>
  </si>
  <si>
    <t>5 32 559</t>
  </si>
  <si>
    <t>МУЗЕИ С РЕГИОНАЛЕН ХАРАКТЕР</t>
  </si>
  <si>
    <t>743  739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</si>
  <si>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</si>
  <si>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</si>
  <si>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</si>
  <si>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НАЛИЧНОСТ В ЛЕВА ПО СМЕТКИ В КРАЯ НА ПЕРИОДА /-/</t>
  </si>
  <si>
    <t>ОСТАТЪК В ЛЕВА ПО СМЕТКИ ОТ ПРЕДХОДНИЯ ПЕРИОД /+/</t>
  </si>
  <si>
    <t>НАЛ. В ЛВ. Р/СТ ПО ВАЛ. СМ. В КРАЯ НА ПЕРИОДА /-/</t>
  </si>
  <si>
    <t xml:space="preserve"> - ПОЛУЧЕНИ ДРУГИ ЗАСТРАХОВКИ И ОБЕЗЩЕТЕНИЯ</t>
  </si>
  <si>
    <t xml:space="preserve"> -ДРУГИ НЕДАНЪЧНИ ПРИХОДИ</t>
  </si>
  <si>
    <t>КОНТРОЛНИ ДЪРЖАВИ И ОБЩИНСКИ ОРГАНИ</t>
  </si>
  <si>
    <t>1  1 1   111</t>
  </si>
  <si>
    <r>
      <t xml:space="preserve"> - </t>
    </r>
    <r>
      <rPr>
        <sz val="8"/>
        <rFont val="Tahoma"/>
        <family val="2"/>
      </rPr>
      <t>ХРАНА</t>
    </r>
  </si>
  <si>
    <t>ПАРА</t>
  </si>
  <si>
    <t>НАИМЕНОВАНИЕ НА ПАРАГРАФА</t>
  </si>
  <si>
    <t>ГРАФ</t>
  </si>
  <si>
    <t>І. ДАНЪЧНИ ПРИХОДИ</t>
  </si>
  <si>
    <t>1. С ДЪРЖАВЕН ХАРАКТЕР</t>
  </si>
  <si>
    <t>ІІ. ВЗАИМООТНОШЕНИЯ С ЦБ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</si>
  <si>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</si>
  <si>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</si>
  <si>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</si>
  <si>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</si>
  <si>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</si>
  <si>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</si>
  <si>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</si>
  <si>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 xml:space="preserve">ІІІ.ТРАНСФЕРИ </t>
  </si>
  <si>
    <t>ТРАНСФЕРИ (СУБС.ВН.)М/У  БЮДЖ.СМЕТKИ (НЕТО)</t>
  </si>
  <si>
    <t>-ПОЛУЧЕНИ ТРАНСФЕРИ (+)</t>
  </si>
  <si>
    <t xml:space="preserve"> -ПРЕОТСТЪПЕНИ ТРАНСФЕРИ /-/</t>
  </si>
  <si>
    <t xml:space="preserve"> -ТРАНСФ. ОТ МТСП ПО ПР-МИ ЗА ОСИГ. НА ЗАЕТ. (+/-)</t>
  </si>
  <si>
    <t xml:space="preserve"> ВСИЧКО ТРАНСФЕРИ:</t>
  </si>
  <si>
    <t>V. ФИНАНСИРАНЕ НА ДЕФИЦИТА(ИЗЛИШЪКА)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</si>
  <si>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</si>
  <si>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</si>
  <si>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</si>
  <si>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</si>
  <si>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</si>
  <si>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ВСИЧКО ПРИХОДИ ЗА ДЕЛЕГ. ДЪРЖАВНИ ДЕЙНОСТИ:</t>
  </si>
  <si>
    <t>1. С ОБЩИНСКИ ХАРАКТЕР</t>
  </si>
  <si>
    <t>ИМУЩЕСТВЕНИ ДАНЪЦИ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</si>
  <si>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</si>
  <si>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</si>
  <si>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</si>
  <si>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</si>
  <si>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</si>
  <si>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</si>
  <si>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</si>
  <si>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 xml:space="preserve"> 2. НЕДАНЪЧНИ ПРИХОДИ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</si>
  <si>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</si>
  <si>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</si>
  <si>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</si>
  <si>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</si>
  <si>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</si>
  <si>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</si>
  <si>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</si>
  <si>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</si>
  <si>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</si>
  <si>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</si>
  <si>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</si>
  <si>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</si>
  <si>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</si>
  <si>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</si>
  <si>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</si>
  <si>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</si>
  <si>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</si>
  <si>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</si>
  <si>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</si>
  <si>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</si>
  <si>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</si>
  <si>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</si>
  <si>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</si>
  <si>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</si>
  <si>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</si>
  <si>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</si>
  <si>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</si>
  <si>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</si>
  <si>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</si>
  <si>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</si>
  <si>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</si>
  <si>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</si>
  <si>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</si>
  <si>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</si>
  <si>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</si>
  <si>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</si>
  <si>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</si>
  <si>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</si>
  <si>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 xml:space="preserve">ІІІ. ТРАНСФЕРИ </t>
  </si>
  <si>
    <t>-ПРЕДОСТАВЕНИ ТРАНСФЕРИ (-)</t>
  </si>
  <si>
    <t>ТРАНСФ.(СУБС.ВН.)М/У БЮДЖ.И ИЗВ.БЮДЖ.С-KИ</t>
  </si>
  <si>
    <t>ІV. ВРЕМЕННИ БЕЗЛИХВЕНИ ЗАЕМИ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</si>
  <si>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</si>
  <si>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</si>
  <si>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</si>
  <si>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</si>
  <si>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</si>
  <si>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 xml:space="preserve"> ВСИЧКО ПРИХОДИ(I+II+III+IV):</t>
  </si>
  <si>
    <t>ЗАЕМИ ОТ ДР.БАНКИ В СТРАНАТА -НЕТО(+/-)</t>
  </si>
  <si>
    <t xml:space="preserve"> - получени дългострочни заеми от банки в страната /+/</t>
  </si>
  <si>
    <t xml:space="preserve"> - погасени дългострочни заеми от банки в страната /-/ </t>
  </si>
  <si>
    <t xml:space="preserve">   </t>
  </si>
  <si>
    <t>ОТЧЕТ</t>
  </si>
  <si>
    <t>БЮДЖЕТ</t>
  </si>
  <si>
    <t>УТОЧНЕН</t>
  </si>
  <si>
    <t>КЪМ</t>
  </si>
  <si>
    <t>БЮДЖЕТ КЪМ</t>
  </si>
  <si>
    <t xml:space="preserve">                                    ОТЧЕТ</t>
  </si>
  <si>
    <t xml:space="preserve">                      НА ПРИХОДИТЕ ПО БЮДЖЕТА НА ОБЩИНА ВЕЛИКО ТЪРНОВО</t>
  </si>
  <si>
    <t xml:space="preserve">               ПРИЛОЖЕНИЕ №1</t>
  </si>
  <si>
    <t>2005г.</t>
  </si>
  <si>
    <t>6  0 2  628</t>
  </si>
  <si>
    <t>МЕЖДУНАР. ПРОГР., СПОРАЗ.,  ДАРЕНИЯ И ПОМОЩИ ОТ ЧУЖБИНА</t>
  </si>
  <si>
    <t>3.ГРУПА РАБОТИ И СЛУЖБИ ПО СОЦ.ОСИГ. ПОДПОМ. И ГРИЖИ</t>
  </si>
  <si>
    <t>3.ГРУПА РАБОТИ И СЛУЖБИ ПО СОЦ.ОСИГ. ПОДП. И ГРИЖИ</t>
  </si>
  <si>
    <t>ВСИЧКО ЗА ДЕЛЕГИРАНИ ОТ ДЪРЖАВАТА ДЕЙНОСТИ,                   ДОФИНАНСИРАНИ С ОБЩИНСКИ ПРИХОДИ:</t>
  </si>
  <si>
    <t xml:space="preserve">                                                                          ОТЧЕТ </t>
  </si>
  <si>
    <t xml:space="preserve">                                             НА РАЗХОДИТЕ ПО БЮДЖЕТА НА ОБЩИНА</t>
  </si>
  <si>
    <t>ДОБИВАНЕ НА ДЯЛОВЕ, АКЦИИ И СЪУЧАСТИЯ /НЕТО/</t>
  </si>
  <si>
    <t>ДРУГО ФИНАНСИРАНЕ - НЕТО (+/-)</t>
  </si>
  <si>
    <t>ЗАДЪЛЖ. ПО ФИН. ЛИЗИНГ И ТЪРГ. К-Т КЪМ МЕСТНИ ЛИЦА (+/-)</t>
  </si>
  <si>
    <t>ПРЕОЦЕНКА НА ВАЛУТНИ НАЛИЧНОСТИ (+/-)</t>
  </si>
  <si>
    <t>1 11 117</t>
  </si>
  <si>
    <t>ДЪРЖ. И ОБЩИНСКИ СЛУЖБИ И ДЕЙНОСТИ ПО ИЗБОРИТЕ</t>
  </si>
  <si>
    <t>5  3 2  554</t>
  </si>
  <si>
    <t>ЗАЩИТЕНИ ЖИЛИЩА</t>
  </si>
  <si>
    <t>ДРУГИ РАЗХОДИ ЗА ЛИХВИ</t>
  </si>
  <si>
    <t xml:space="preserve"> - ДРУГИ РАЗХОДИ ЗА ЛИХВИ КЪМ МЕСТНИ ЛИЦА</t>
  </si>
  <si>
    <t xml:space="preserve">                                                ВЕЛИКО ТЪРНОВО КЪМ 30.09. 2005 Г.</t>
  </si>
  <si>
    <t>30.09.2005г.</t>
  </si>
  <si>
    <t xml:space="preserve">                                      КЪМ 30.09 2005 г.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</si>
</sst>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3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10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" fontId="9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/>
    </xf>
    <xf numFmtId="1" fontId="11" fillId="0" borderId="4" xfId="0" applyNumberFormat="1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3" fontId="12" fillId="0" borderId="4" xfId="0" applyNumberFormat="1" applyFont="1" applyFill="1" applyBorder="1" applyAlignment="1">
      <alignment/>
    </xf>
    <xf numFmtId="1" fontId="9" fillId="0" borderId="3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10" fillId="0" borderId="5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1" xfId="0" applyNumberFormat="1" applyFont="1" applyBorder="1" applyAlignment="1">
      <alignment/>
    </xf>
    <xf numFmtId="1" fontId="10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1" fontId="10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 shrinkToFit="1"/>
    </xf>
    <xf numFmtId="3" fontId="6" fillId="0" borderId="2" xfId="0" applyNumberFormat="1" applyFont="1" applyBorder="1" applyAlignment="1">
      <alignment horizontal="center" shrinkToFit="1"/>
    </xf>
    <xf numFmtId="3" fontId="6" fillId="0" borderId="3" xfId="0" applyNumberFormat="1" applyFont="1" applyBorder="1" applyAlignment="1">
      <alignment horizontal="center" shrinkToFit="1"/>
    </xf>
    <xf numFmtId="3" fontId="6" fillId="0" borderId="10" xfId="0" applyNumberFormat="1" applyFont="1" applyBorder="1" applyAlignment="1">
      <alignment horizontal="center" shrinkToFit="1"/>
    </xf>
    <xf numFmtId="3" fontId="6" fillId="0" borderId="13" xfId="0" applyNumberFormat="1" applyFont="1" applyBorder="1" applyAlignment="1">
      <alignment horizontal="center" shrinkToFit="1"/>
    </xf>
    <xf numFmtId="3" fontId="6" fillId="0" borderId="14" xfId="0" applyNumberFormat="1" applyFont="1" applyBorder="1" applyAlignment="1">
      <alignment horizontal="center" shrinkToFit="1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1" fontId="10" fillId="0" borderId="6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1" fontId="10" fillId="0" borderId="19" xfId="0" applyNumberFormat="1" applyFont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6"/>
  <sheetViews>
    <sheetView tabSelected="1" workbookViewId="0" topLeftCell="A1">
      <selection activeCell="C157" sqref="C157"/>
    </sheetView>
  </sheetViews>
  <sheetFormatPr defaultColWidth="9.140625" defaultRowHeight="12.75"/>
  <cols>
    <col min="1" max="1" width="54.140625" style="7" customWidth="1"/>
    <col min="2" max="2" width="10.00390625" style="7" customWidth="1"/>
    <col min="3" max="3" width="12.00390625" style="197" customWidth="1"/>
    <col min="4" max="4" width="14.421875" style="7" customWidth="1"/>
    <col min="5" max="5" width="12.7109375" style="7" customWidth="1"/>
    <col min="6" max="6" width="10.28125" style="7" customWidth="1"/>
    <col min="7" max="7" width="9.140625" style="8" customWidth="1"/>
    <col min="8" max="16384" width="9.140625" style="7" customWidth="1"/>
  </cols>
  <sheetData>
    <row r="2" spans="1:6" s="1" customFormat="1" ht="15">
      <c r="A2" s="2"/>
      <c r="B2" s="2"/>
      <c r="C2" s="187"/>
      <c r="D2" s="3"/>
      <c r="F2" s="4"/>
    </row>
    <row r="3" spans="1:3" s="1" customFormat="1" ht="15">
      <c r="A3" s="2"/>
      <c r="B3" s="2"/>
      <c r="C3" s="160" t="s">
        <v>321</v>
      </c>
    </row>
    <row r="4" spans="1:3" s="1" customFormat="1" ht="15">
      <c r="A4" s="2"/>
      <c r="B4" s="2"/>
      <c r="C4" s="160"/>
    </row>
    <row r="5" spans="1:3" s="1" customFormat="1" ht="15">
      <c r="A5" s="5" t="s">
        <v>319</v>
      </c>
      <c r="B5" s="6"/>
      <c r="C5" s="188"/>
    </row>
    <row r="6" spans="1:5" s="1" customFormat="1" ht="15">
      <c r="A6" s="5" t="s">
        <v>320</v>
      </c>
      <c r="B6" s="6"/>
      <c r="C6" s="188"/>
      <c r="D6" s="3"/>
      <c r="E6" s="3"/>
    </row>
    <row r="7" spans="1:3" s="1" customFormat="1" ht="15">
      <c r="A7" s="5" t="s">
        <v>342</v>
      </c>
      <c r="B7" s="6"/>
      <c r="C7" s="188"/>
    </row>
    <row r="8" spans="1:3" s="1" customFormat="1" ht="15">
      <c r="A8" s="5"/>
      <c r="B8" s="6"/>
      <c r="C8" s="188"/>
    </row>
    <row r="10" spans="1:5" s="9" customFormat="1" ht="12.75">
      <c r="A10" s="10"/>
      <c r="B10" s="135" t="s">
        <v>226</v>
      </c>
      <c r="C10" s="189" t="s">
        <v>315</v>
      </c>
      <c r="D10" s="142" t="s">
        <v>316</v>
      </c>
      <c r="E10" s="136" t="s">
        <v>314</v>
      </c>
    </row>
    <row r="11" spans="1:5" s="9" customFormat="1" ht="12.75">
      <c r="A11" s="11" t="s">
        <v>227</v>
      </c>
      <c r="B11" s="137" t="s">
        <v>228</v>
      </c>
      <c r="C11" s="190">
        <v>2005</v>
      </c>
      <c r="D11" s="143" t="s">
        <v>318</v>
      </c>
      <c r="E11" s="139" t="s">
        <v>317</v>
      </c>
    </row>
    <row r="12" spans="1:5" s="9" customFormat="1" ht="12.75">
      <c r="A12" s="12"/>
      <c r="B12" s="138"/>
      <c r="C12" s="191"/>
      <c r="D12" s="141" t="s">
        <v>341</v>
      </c>
      <c r="E12" s="140" t="s">
        <v>341</v>
      </c>
    </row>
    <row r="13" spans="1:5" s="9" customFormat="1" ht="12.75">
      <c r="A13" s="13">
        <v>1</v>
      </c>
      <c r="B13" s="13">
        <v>2</v>
      </c>
      <c r="C13" s="191">
        <v>3</v>
      </c>
      <c r="D13" s="13">
        <v>3</v>
      </c>
      <c r="E13" s="13">
        <v>3</v>
      </c>
    </row>
    <row r="14" spans="1:5" s="14" customFormat="1" ht="14.25">
      <c r="A14" s="15" t="s">
        <v>229</v>
      </c>
      <c r="B14" s="16"/>
      <c r="C14" s="192"/>
      <c r="D14" s="17"/>
      <c r="E14" s="17"/>
    </row>
    <row r="15" spans="1:5" s="14" customFormat="1" ht="14.25">
      <c r="A15" s="15" t="s">
        <v>230</v>
      </c>
      <c r="B15" s="16"/>
      <c r="C15" s="192"/>
      <c r="D15" s="17"/>
      <c r="E15" s="17"/>
    </row>
    <row r="16" spans="1:7" ht="12.75">
      <c r="A16" s="18" t="s">
        <v>231</v>
      </c>
      <c r="B16" s="19"/>
      <c r="C16" s="27"/>
      <c r="D16" s="20"/>
      <c r="E16" s="20"/>
      <c r="G16" s="7"/>
    </row>
    <row r="17" spans="1:7" ht="12.75">
      <c r="A17" s="21" t="s">
        <v>232</v>
      </c>
      <c r="B17" s="19">
        <v>3100</v>
      </c>
      <c r="C17" s="27">
        <f>SUM(C18)</f>
        <v>16978871</v>
      </c>
      <c r="D17" s="20">
        <f>SUM(D18)</f>
        <v>17994775</v>
      </c>
      <c r="E17" s="20">
        <f>SUM(E18)</f>
        <v>13247644</v>
      </c>
      <c r="G17" s="7"/>
    </row>
    <row r="18" spans="1:7" ht="12.75">
      <c r="A18" s="21" t="s">
        <v>233</v>
      </c>
      <c r="B18" s="19">
        <v>3110</v>
      </c>
      <c r="C18" s="27">
        <f>SUM(C19:C22)</f>
        <v>16978871</v>
      </c>
      <c r="D18" s="20">
        <f>SUM(D19:D22)</f>
        <v>17994775</v>
      </c>
      <c r="E18" s="20">
        <f>SUM(E19:E22)</f>
        <v>13247644</v>
      </c>
      <c r="G18" s="7"/>
    </row>
    <row r="19" spans="1:7" ht="12.75">
      <c r="A19" s="21" t="s">
        <v>234</v>
      </c>
      <c r="B19" s="19">
        <v>3111</v>
      </c>
      <c r="C19" s="27">
        <v>3361071</v>
      </c>
      <c r="D19" s="20">
        <v>4198075</v>
      </c>
      <c r="E19" s="20">
        <v>2991247</v>
      </c>
      <c r="G19" s="7"/>
    </row>
    <row r="20" spans="1:7" ht="12.75">
      <c r="A20" s="21" t="s">
        <v>235</v>
      </c>
      <c r="B20" s="19">
        <v>3113</v>
      </c>
      <c r="C20" s="27">
        <v>507900</v>
      </c>
      <c r="D20" s="20">
        <v>686800</v>
      </c>
      <c r="E20" s="20">
        <v>424294</v>
      </c>
      <c r="G20" s="7"/>
    </row>
    <row r="21" spans="1:7" ht="12.75">
      <c r="A21" s="21" t="s">
        <v>236</v>
      </c>
      <c r="B21" s="19">
        <v>3119</v>
      </c>
      <c r="C21" s="27">
        <v>13109900</v>
      </c>
      <c r="D21" s="20">
        <v>13109900</v>
      </c>
      <c r="E21" s="20">
        <v>9832425</v>
      </c>
      <c r="G21" s="7"/>
    </row>
    <row r="22" spans="1:7" ht="12.75">
      <c r="A22" s="21" t="s">
        <v>237</v>
      </c>
      <c r="B22" s="19">
        <v>3120</v>
      </c>
      <c r="C22" s="27"/>
      <c r="D22" s="20"/>
      <c r="E22" s="20">
        <v>-322</v>
      </c>
      <c r="G22" s="7"/>
    </row>
    <row r="23" spans="1:5" s="4" customFormat="1" ht="12.75">
      <c r="A23" s="18" t="s">
        <v>238</v>
      </c>
      <c r="B23" s="19"/>
      <c r="C23" s="193">
        <f>SUM(C17)</f>
        <v>16978871</v>
      </c>
      <c r="D23" s="22">
        <f>SUM(D17)</f>
        <v>17994775</v>
      </c>
      <c r="E23" s="22">
        <f>SUM(E17)</f>
        <v>13247644</v>
      </c>
    </row>
    <row r="24" spans="1:7" ht="12.75">
      <c r="A24" s="21"/>
      <c r="B24" s="19"/>
      <c r="C24" s="27"/>
      <c r="D24" s="20"/>
      <c r="E24" s="20"/>
      <c r="G24" s="7"/>
    </row>
    <row r="25" spans="1:7" ht="12.75">
      <c r="A25" s="18" t="s">
        <v>239</v>
      </c>
      <c r="B25" s="19"/>
      <c r="C25" s="27"/>
      <c r="D25" s="20"/>
      <c r="E25" s="20"/>
      <c r="G25" s="7"/>
    </row>
    <row r="26" spans="1:7" ht="12.75">
      <c r="A26" s="21" t="s">
        <v>240</v>
      </c>
      <c r="B26" s="19">
        <v>6100</v>
      </c>
      <c r="C26" s="27">
        <f>SUM(C27:C29)</f>
        <v>0</v>
      </c>
      <c r="D26" s="20">
        <f>SUM(D27:D29)</f>
        <v>397286</v>
      </c>
      <c r="E26" s="20">
        <f>SUM(E27:E29)</f>
        <v>397286</v>
      </c>
      <c r="G26" s="7"/>
    </row>
    <row r="27" spans="1:7" ht="12.75">
      <c r="A27" s="21" t="s">
        <v>241</v>
      </c>
      <c r="B27" s="19">
        <v>6101</v>
      </c>
      <c r="C27" s="27"/>
      <c r="D27" s="20">
        <v>158045</v>
      </c>
      <c r="E27" s="20">
        <v>158045</v>
      </c>
      <c r="G27" s="7"/>
    </row>
    <row r="28" spans="1:7" ht="12.75">
      <c r="A28" s="21" t="s">
        <v>242</v>
      </c>
      <c r="B28" s="19">
        <v>6102</v>
      </c>
      <c r="C28" s="27"/>
      <c r="D28" s="20">
        <v>-768</v>
      </c>
      <c r="E28" s="20">
        <v>-768</v>
      </c>
      <c r="G28" s="7"/>
    </row>
    <row r="29" spans="1:7" ht="12.75">
      <c r="A29" s="21" t="s">
        <v>243</v>
      </c>
      <c r="B29" s="19">
        <v>6105</v>
      </c>
      <c r="C29" s="27"/>
      <c r="D29" s="20">
        <v>240009</v>
      </c>
      <c r="E29" s="20">
        <v>240009</v>
      </c>
      <c r="G29" s="7"/>
    </row>
    <row r="30" spans="1:5" s="4" customFormat="1" ht="12.75">
      <c r="A30" s="18" t="s">
        <v>244</v>
      </c>
      <c r="B30" s="19"/>
      <c r="C30" s="193">
        <f>SUM(C26)</f>
        <v>0</v>
      </c>
      <c r="D30" s="22">
        <f>SUM(D26)</f>
        <v>397286</v>
      </c>
      <c r="E30" s="22">
        <f>SUM(E26)</f>
        <v>397286</v>
      </c>
    </row>
    <row r="31" spans="1:7" ht="12.75">
      <c r="A31" s="21"/>
      <c r="B31" s="19"/>
      <c r="C31" s="27"/>
      <c r="D31" s="20"/>
      <c r="E31" s="20"/>
      <c r="G31" s="7"/>
    </row>
    <row r="32" spans="1:7" ht="12.75">
      <c r="A32" s="18" t="s">
        <v>245</v>
      </c>
      <c r="B32" s="19"/>
      <c r="C32" s="27"/>
      <c r="D32" s="20"/>
      <c r="E32" s="20"/>
      <c r="G32" s="7"/>
    </row>
    <row r="33" spans="1:7" ht="12.75">
      <c r="A33" s="21" t="s">
        <v>246</v>
      </c>
      <c r="B33" s="19">
        <v>8800</v>
      </c>
      <c r="C33" s="27"/>
      <c r="D33" s="20"/>
      <c r="E33" s="20"/>
      <c r="G33" s="7"/>
    </row>
    <row r="34" spans="1:7" ht="12.75">
      <c r="A34" s="21" t="s">
        <v>247</v>
      </c>
      <c r="B34" s="19">
        <v>9500</v>
      </c>
      <c r="C34" s="27">
        <f>SUM(C35:C36)</f>
        <v>0</v>
      </c>
      <c r="D34" s="20">
        <f>SUM(D35:D36)</f>
        <v>0</v>
      </c>
      <c r="E34" s="20">
        <f>SUM(E35:E36)</f>
        <v>-918657</v>
      </c>
      <c r="G34" s="7"/>
    </row>
    <row r="35" spans="1:7" ht="12.75">
      <c r="A35" s="21" t="s">
        <v>248</v>
      </c>
      <c r="B35" s="19">
        <v>9501</v>
      </c>
      <c r="C35" s="27"/>
      <c r="D35" s="20"/>
      <c r="E35" s="20"/>
      <c r="G35" s="7"/>
    </row>
    <row r="36" spans="1:7" ht="12.75">
      <c r="A36" s="21" t="s">
        <v>249</v>
      </c>
      <c r="B36" s="19">
        <v>9507</v>
      </c>
      <c r="C36" s="27"/>
      <c r="D36" s="20"/>
      <c r="E36" s="20">
        <v>-918657</v>
      </c>
      <c r="G36" s="7"/>
    </row>
    <row r="37" spans="1:5" s="4" customFormat="1" ht="12.75">
      <c r="A37" s="18" t="s">
        <v>250</v>
      </c>
      <c r="B37" s="19"/>
      <c r="C37" s="193">
        <f>SUM(C33,C34)</f>
        <v>0</v>
      </c>
      <c r="D37" s="22">
        <f>SUM(D33,D34)</f>
        <v>0</v>
      </c>
      <c r="E37" s="22">
        <f>SUM(E33,E34)</f>
        <v>-918657</v>
      </c>
    </row>
    <row r="38" spans="1:7" ht="12.75">
      <c r="A38" s="21"/>
      <c r="B38" s="19"/>
      <c r="C38" s="27"/>
      <c r="D38" s="20"/>
      <c r="E38" s="20"/>
      <c r="G38" s="7"/>
    </row>
    <row r="39" spans="1:5" s="4" customFormat="1" ht="12.75">
      <c r="A39" s="18" t="s">
        <v>251</v>
      </c>
      <c r="B39" s="19"/>
      <c r="C39" s="193">
        <f>SUM(C23,C30,C37)</f>
        <v>16978871</v>
      </c>
      <c r="D39" s="22">
        <f>SUM(D23,D30,D37)</f>
        <v>18392061</v>
      </c>
      <c r="E39" s="22">
        <f>SUM(E23,E30,E37)</f>
        <v>12726273</v>
      </c>
    </row>
    <row r="40" spans="1:5" s="14" customFormat="1" ht="14.25">
      <c r="A40" s="15" t="s">
        <v>229</v>
      </c>
      <c r="B40" s="16"/>
      <c r="C40" s="192"/>
      <c r="D40" s="17"/>
      <c r="E40" s="17"/>
    </row>
    <row r="41" spans="1:5" s="23" customFormat="1" ht="14.25">
      <c r="A41" s="15" t="s">
        <v>252</v>
      </c>
      <c r="B41" s="16"/>
      <c r="C41" s="194"/>
      <c r="D41" s="24"/>
      <c r="E41" s="24"/>
    </row>
    <row r="42" spans="1:7" ht="12.75">
      <c r="A42" s="21" t="s">
        <v>253</v>
      </c>
      <c r="B42" s="19">
        <v>1300</v>
      </c>
      <c r="C42" s="27">
        <f>SUM(C43:C47)</f>
        <v>2126200</v>
      </c>
      <c r="D42" s="20">
        <f>SUM(D43:D47)</f>
        <v>2126200</v>
      </c>
      <c r="E42" s="20">
        <v>1929373</v>
      </c>
      <c r="G42" s="7"/>
    </row>
    <row r="43" spans="1:7" ht="12.75">
      <c r="A43" s="21" t="s">
        <v>254</v>
      </c>
      <c r="B43" s="19">
        <v>1301</v>
      </c>
      <c r="C43" s="27">
        <v>680000</v>
      </c>
      <c r="D43" s="20">
        <v>680000</v>
      </c>
      <c r="E43" s="20">
        <v>510811</v>
      </c>
      <c r="G43" s="7"/>
    </row>
    <row r="44" spans="1:7" ht="12.75">
      <c r="A44" s="21" t="s">
        <v>255</v>
      </c>
      <c r="B44" s="19">
        <v>1302</v>
      </c>
      <c r="C44" s="27">
        <v>1200</v>
      </c>
      <c r="D44" s="20">
        <v>1200</v>
      </c>
      <c r="E44" s="20">
        <v>-608</v>
      </c>
      <c r="G44" s="7"/>
    </row>
    <row r="45" spans="1:7" ht="12.75">
      <c r="A45" s="21" t="s">
        <v>256</v>
      </c>
      <c r="B45" s="19">
        <v>1303</v>
      </c>
      <c r="C45" s="27">
        <v>560000</v>
      </c>
      <c r="D45" s="20">
        <v>560000</v>
      </c>
      <c r="E45" s="20">
        <v>475259</v>
      </c>
      <c r="G45" s="7"/>
    </row>
    <row r="46" spans="1:7" ht="12.75">
      <c r="A46" s="21" t="s">
        <v>257</v>
      </c>
      <c r="B46" s="19">
        <v>1304</v>
      </c>
      <c r="C46" s="27">
        <v>885000</v>
      </c>
      <c r="D46" s="20">
        <v>885000</v>
      </c>
      <c r="E46" s="20">
        <v>943911</v>
      </c>
      <c r="G46" s="7"/>
    </row>
    <row r="47" spans="1:7" ht="12.75">
      <c r="A47" s="21" t="s">
        <v>258</v>
      </c>
      <c r="B47" s="19">
        <v>1305</v>
      </c>
      <c r="C47" s="27"/>
      <c r="D47" s="20"/>
      <c r="E47" s="20"/>
      <c r="G47" s="7"/>
    </row>
    <row r="48" spans="1:7" ht="12.75">
      <c r="A48" s="21" t="s">
        <v>259</v>
      </c>
      <c r="B48" s="19">
        <v>2000</v>
      </c>
      <c r="C48" s="27"/>
      <c r="D48" s="20">
        <v>24082</v>
      </c>
      <c r="E48" s="20">
        <v>32176</v>
      </c>
      <c r="G48" s="7"/>
    </row>
    <row r="49" spans="1:5" s="4" customFormat="1" ht="12.75">
      <c r="A49" s="18" t="s">
        <v>260</v>
      </c>
      <c r="B49" s="19"/>
      <c r="C49" s="193">
        <f>SUM(C42,C48)</f>
        <v>2126200</v>
      </c>
      <c r="D49" s="22">
        <f>SUM(D42,D48)</f>
        <v>2150282</v>
      </c>
      <c r="E49" s="22">
        <f>SUM(E42,E48)</f>
        <v>1961549</v>
      </c>
    </row>
    <row r="50" spans="1:5" s="4" customFormat="1" ht="12.75">
      <c r="A50" s="18"/>
      <c r="B50" s="19"/>
      <c r="C50" s="193"/>
      <c r="D50" s="22"/>
      <c r="E50" s="22"/>
    </row>
    <row r="51" spans="1:5" s="4" customFormat="1" ht="12.75">
      <c r="A51" s="18"/>
      <c r="B51" s="19"/>
      <c r="C51" s="193"/>
      <c r="D51" s="22"/>
      <c r="E51" s="22"/>
    </row>
    <row r="52" spans="1:7" ht="12.75">
      <c r="A52" s="18" t="s">
        <v>261</v>
      </c>
      <c r="B52" s="19"/>
      <c r="C52" s="27"/>
      <c r="D52" s="20"/>
      <c r="E52" s="20"/>
      <c r="G52" s="7"/>
    </row>
    <row r="53" spans="1:7" ht="12.75">
      <c r="A53" s="21" t="s">
        <v>262</v>
      </c>
      <c r="B53" s="19">
        <v>2400</v>
      </c>
      <c r="C53" s="27">
        <f>SUM(C54:C60)</f>
        <v>1134000</v>
      </c>
      <c r="D53" s="20">
        <f>SUM(D54:D60)</f>
        <v>1150360</v>
      </c>
      <c r="E53" s="20">
        <f>SUM(E54:E60)</f>
        <v>943887</v>
      </c>
      <c r="G53" s="7"/>
    </row>
    <row r="54" spans="1:7" ht="12.75">
      <c r="A54" s="21" t="s">
        <v>263</v>
      </c>
      <c r="B54" s="19">
        <v>2401</v>
      </c>
      <c r="C54" s="27">
        <v>4000</v>
      </c>
      <c r="D54" s="20">
        <v>20360</v>
      </c>
      <c r="E54" s="20">
        <v>0</v>
      </c>
      <c r="G54" s="7"/>
    </row>
    <row r="55" spans="1:7" ht="12.75">
      <c r="A55" s="21" t="s">
        <v>264</v>
      </c>
      <c r="B55" s="19">
        <v>2404</v>
      </c>
      <c r="C55" s="27">
        <v>358000</v>
      </c>
      <c r="D55" s="20">
        <v>358000</v>
      </c>
      <c r="E55" s="20">
        <v>368270</v>
      </c>
      <c r="G55" s="7"/>
    </row>
    <row r="56" spans="1:7" ht="12.75">
      <c r="A56" s="21" t="s">
        <v>265</v>
      </c>
      <c r="B56" s="19">
        <v>2405</v>
      </c>
      <c r="C56" s="27">
        <v>721000</v>
      </c>
      <c r="D56" s="20">
        <v>721000</v>
      </c>
      <c r="E56" s="20">
        <v>558372</v>
      </c>
      <c r="G56" s="7"/>
    </row>
    <row r="57" spans="1:7" ht="12.75">
      <c r="A57" s="21" t="s">
        <v>266</v>
      </c>
      <c r="B57" s="19">
        <v>2406</v>
      </c>
      <c r="C57" s="27">
        <v>37000</v>
      </c>
      <c r="D57" s="20">
        <v>37000</v>
      </c>
      <c r="E57" s="20">
        <v>6453</v>
      </c>
      <c r="G57" s="7"/>
    </row>
    <row r="58" spans="1:7" ht="12.75">
      <c r="A58" s="21" t="s">
        <v>267</v>
      </c>
      <c r="B58" s="19">
        <v>2407</v>
      </c>
      <c r="C58" s="27">
        <v>3000</v>
      </c>
      <c r="D58" s="20">
        <v>3000</v>
      </c>
      <c r="E58" s="20">
        <v>0</v>
      </c>
      <c r="G58" s="7"/>
    </row>
    <row r="59" spans="1:7" ht="12.75">
      <c r="A59" s="21" t="s">
        <v>268</v>
      </c>
      <c r="B59" s="19">
        <v>2408</v>
      </c>
      <c r="C59" s="27">
        <v>5000</v>
      </c>
      <c r="D59" s="20">
        <v>5000</v>
      </c>
      <c r="E59" s="20">
        <v>3856</v>
      </c>
      <c r="G59" s="7"/>
    </row>
    <row r="60" spans="1:7" ht="12.75">
      <c r="A60" s="21" t="s">
        <v>269</v>
      </c>
      <c r="B60" s="19">
        <v>2419</v>
      </c>
      <c r="C60" s="27">
        <v>6000</v>
      </c>
      <c r="D60" s="20">
        <v>6000</v>
      </c>
      <c r="E60" s="20">
        <v>6936</v>
      </c>
      <c r="G60" s="7"/>
    </row>
    <row r="61" spans="1:7" ht="12.75">
      <c r="A61" s="21" t="s">
        <v>270</v>
      </c>
      <c r="B61" s="19">
        <v>2700</v>
      </c>
      <c r="C61" s="27">
        <f>SUM(C62:C74)</f>
        <v>4369000</v>
      </c>
      <c r="D61" s="20">
        <f>SUM(D62:D74)</f>
        <v>4544900</v>
      </c>
      <c r="E61" s="20">
        <f>SUM(E62:E74)</f>
        <v>3479648</v>
      </c>
      <c r="G61" s="7"/>
    </row>
    <row r="62" spans="1:7" ht="12.75">
      <c r="A62" s="21" t="s">
        <v>271</v>
      </c>
      <c r="B62" s="19">
        <v>2701</v>
      </c>
      <c r="C62" s="27">
        <v>262000</v>
      </c>
      <c r="D62" s="20">
        <v>262000</v>
      </c>
      <c r="E62" s="20">
        <v>177986</v>
      </c>
      <c r="G62" s="7"/>
    </row>
    <row r="63" spans="1:7" ht="12.75">
      <c r="A63" s="21" t="s">
        <v>272</v>
      </c>
      <c r="B63" s="19">
        <v>2702</v>
      </c>
      <c r="C63" s="27">
        <v>105000</v>
      </c>
      <c r="D63" s="20">
        <v>105000</v>
      </c>
      <c r="E63" s="20">
        <v>77323</v>
      </c>
      <c r="G63" s="7"/>
    </row>
    <row r="64" spans="1:7" ht="12.75">
      <c r="A64" s="21" t="s">
        <v>273</v>
      </c>
      <c r="B64" s="19">
        <v>2704</v>
      </c>
      <c r="C64" s="27">
        <v>58000</v>
      </c>
      <c r="D64" s="20">
        <v>58000</v>
      </c>
      <c r="E64" s="20">
        <v>46836</v>
      </c>
      <c r="G64" s="7"/>
    </row>
    <row r="65" spans="1:7" ht="12.75">
      <c r="A65" s="21" t="s">
        <v>274</v>
      </c>
      <c r="B65" s="19">
        <v>2705</v>
      </c>
      <c r="C65" s="27">
        <v>90000</v>
      </c>
      <c r="D65" s="20">
        <v>90000</v>
      </c>
      <c r="E65" s="20">
        <v>64483</v>
      </c>
      <c r="G65" s="7"/>
    </row>
    <row r="66" spans="1:7" ht="12.75">
      <c r="A66" s="21" t="s">
        <v>275</v>
      </c>
      <c r="B66" s="19">
        <v>2706</v>
      </c>
      <c r="C66" s="27"/>
      <c r="D66" s="20"/>
      <c r="E66" s="20"/>
      <c r="G66" s="7"/>
    </row>
    <row r="67" spans="1:7" ht="12.75">
      <c r="A67" s="21" t="s">
        <v>276</v>
      </c>
      <c r="B67" s="19">
        <v>2707</v>
      </c>
      <c r="C67" s="27">
        <v>3050000</v>
      </c>
      <c r="D67" s="20">
        <v>3050000</v>
      </c>
      <c r="E67" s="20">
        <v>2470780</v>
      </c>
      <c r="G67" s="7"/>
    </row>
    <row r="68" spans="1:7" ht="12.75">
      <c r="A68" s="21" t="s">
        <v>277</v>
      </c>
      <c r="B68" s="19">
        <v>2708</v>
      </c>
      <c r="C68" s="27"/>
      <c r="D68" s="20"/>
      <c r="E68" s="20">
        <v>1629</v>
      </c>
      <c r="G68" s="7"/>
    </row>
    <row r="69" spans="1:7" ht="12.75">
      <c r="A69" s="21" t="s">
        <v>278</v>
      </c>
      <c r="B69" s="19">
        <v>2709</v>
      </c>
      <c r="C69" s="27">
        <v>8000</v>
      </c>
      <c r="D69" s="20">
        <v>8000</v>
      </c>
      <c r="E69" s="20">
        <v>6892</v>
      </c>
      <c r="G69" s="7"/>
    </row>
    <row r="70" spans="1:7" ht="12.75">
      <c r="A70" s="21" t="s">
        <v>279</v>
      </c>
      <c r="B70" s="19">
        <v>2710</v>
      </c>
      <c r="C70" s="27">
        <v>510000</v>
      </c>
      <c r="D70" s="20">
        <v>510000</v>
      </c>
      <c r="E70" s="20">
        <v>257649</v>
      </c>
      <c r="G70" s="7"/>
    </row>
    <row r="71" spans="1:7" ht="12.75">
      <c r="A71" s="21" t="s">
        <v>280</v>
      </c>
      <c r="B71" s="19">
        <v>2711</v>
      </c>
      <c r="C71" s="27">
        <v>110000</v>
      </c>
      <c r="D71" s="20">
        <v>285900</v>
      </c>
      <c r="E71" s="20">
        <v>266857</v>
      </c>
      <c r="G71" s="7"/>
    </row>
    <row r="72" spans="1:7" ht="12.75">
      <c r="A72" s="21" t="s">
        <v>281</v>
      </c>
      <c r="B72" s="19">
        <v>2715</v>
      </c>
      <c r="C72" s="27">
        <v>6000</v>
      </c>
      <c r="D72" s="20">
        <v>6000</v>
      </c>
      <c r="E72" s="20">
        <v>6989</v>
      </c>
      <c r="G72" s="7"/>
    </row>
    <row r="73" spans="1:7" ht="12.75">
      <c r="A73" s="21" t="s">
        <v>282</v>
      </c>
      <c r="B73" s="19">
        <v>2716</v>
      </c>
      <c r="C73" s="27">
        <v>80000</v>
      </c>
      <c r="D73" s="20">
        <v>80000</v>
      </c>
      <c r="E73" s="20">
        <v>44125</v>
      </c>
      <c r="G73" s="7"/>
    </row>
    <row r="74" spans="1:7" ht="12.75">
      <c r="A74" s="21" t="s">
        <v>283</v>
      </c>
      <c r="B74" s="19">
        <v>2729</v>
      </c>
      <c r="C74" s="27">
        <v>90000</v>
      </c>
      <c r="D74" s="20">
        <v>90000</v>
      </c>
      <c r="E74" s="20">
        <v>58099</v>
      </c>
      <c r="G74" s="7"/>
    </row>
    <row r="75" spans="1:7" ht="12.75">
      <c r="A75" s="21" t="s">
        <v>284</v>
      </c>
      <c r="B75" s="19">
        <v>2800</v>
      </c>
      <c r="C75" s="27">
        <f>SUM(C76)</f>
        <v>281600</v>
      </c>
      <c r="D75" s="20">
        <f>SUM(D76)</f>
        <v>281600</v>
      </c>
      <c r="E75" s="20">
        <f>SUM(E76)</f>
        <v>138448</v>
      </c>
      <c r="G75" s="7"/>
    </row>
    <row r="76" spans="1:7" ht="12.75">
      <c r="A76" s="21" t="s">
        <v>285</v>
      </c>
      <c r="B76" s="19">
        <v>2802</v>
      </c>
      <c r="C76" s="27">
        <f>250000+31600</f>
        <v>281600</v>
      </c>
      <c r="D76" s="20">
        <v>281600</v>
      </c>
      <c r="E76" s="20">
        <v>138448</v>
      </c>
      <c r="G76" s="7"/>
    </row>
    <row r="77" spans="1:7" ht="12.75">
      <c r="A77" s="21" t="s">
        <v>286</v>
      </c>
      <c r="B77" s="19">
        <v>3600</v>
      </c>
      <c r="C77" s="27">
        <f>SUM(C78:C79)</f>
        <v>200000</v>
      </c>
      <c r="D77" s="20">
        <f>SUM(D78:D79)</f>
        <v>200000</v>
      </c>
      <c r="E77" s="20">
        <f>SUM(E78:E79)</f>
        <v>85667</v>
      </c>
      <c r="G77" s="7"/>
    </row>
    <row r="78" spans="1:7" ht="12.75">
      <c r="A78" s="21" t="s">
        <v>221</v>
      </c>
      <c r="B78" s="19">
        <v>3612</v>
      </c>
      <c r="C78" s="27"/>
      <c r="D78" s="20"/>
      <c r="E78" s="20">
        <v>1263</v>
      </c>
      <c r="G78" s="7"/>
    </row>
    <row r="79" spans="1:7" ht="12.75">
      <c r="A79" s="21" t="s">
        <v>222</v>
      </c>
      <c r="B79" s="19">
        <v>3619</v>
      </c>
      <c r="C79" s="27">
        <v>200000</v>
      </c>
      <c r="D79" s="20">
        <v>200000</v>
      </c>
      <c r="E79" s="20">
        <v>84404</v>
      </c>
      <c r="G79" s="7"/>
    </row>
    <row r="80" spans="1:7" ht="12.75">
      <c r="A80" s="21" t="s">
        <v>287</v>
      </c>
      <c r="B80" s="19">
        <v>3700</v>
      </c>
      <c r="C80" s="27">
        <f>SUM(C81:C82)</f>
        <v>0</v>
      </c>
      <c r="D80" s="20">
        <f>SUM(D81:D82)</f>
        <v>0</v>
      </c>
      <c r="E80" s="20">
        <v>-173368</v>
      </c>
      <c r="G80" s="7"/>
    </row>
    <row r="81" spans="1:7" ht="12.75">
      <c r="A81" s="21" t="s">
        <v>288</v>
      </c>
      <c r="B81" s="19">
        <v>3701</v>
      </c>
      <c r="C81" s="27"/>
      <c r="D81" s="20"/>
      <c r="E81" s="20">
        <v>-156670</v>
      </c>
      <c r="G81" s="7"/>
    </row>
    <row r="82" spans="1:7" ht="12.75">
      <c r="A82" s="21" t="s">
        <v>289</v>
      </c>
      <c r="B82" s="19">
        <v>3702</v>
      </c>
      <c r="C82" s="27"/>
      <c r="D82" s="20"/>
      <c r="E82" s="20">
        <v>-16698</v>
      </c>
      <c r="G82" s="7"/>
    </row>
    <row r="83" spans="1:7" ht="12.75">
      <c r="A83" s="21" t="s">
        <v>290</v>
      </c>
      <c r="B83" s="19">
        <v>4000</v>
      </c>
      <c r="C83" s="27">
        <f>SUM(C84:C86)</f>
        <v>1899792</v>
      </c>
      <c r="D83" s="20">
        <f>SUM(D84:D86)</f>
        <v>2714926</v>
      </c>
      <c r="E83" s="20">
        <f>SUM(E84:E86)</f>
        <v>1420079</v>
      </c>
      <c r="G83" s="7"/>
    </row>
    <row r="84" spans="1:7" ht="12.75">
      <c r="A84" s="21" t="s">
        <v>291</v>
      </c>
      <c r="B84" s="19">
        <v>4002</v>
      </c>
      <c r="C84" s="27">
        <f>200000+47034+41162+138000</f>
        <v>426196</v>
      </c>
      <c r="D84" s="20">
        <v>1226196</v>
      </c>
      <c r="E84" s="20">
        <v>369972</v>
      </c>
      <c r="G84" s="7"/>
    </row>
    <row r="85" spans="1:7" ht="12.75">
      <c r="A85" s="21" t="s">
        <v>292</v>
      </c>
      <c r="B85" s="19">
        <v>4003</v>
      </c>
      <c r="C85" s="27">
        <v>70000</v>
      </c>
      <c r="D85" s="20">
        <v>85134</v>
      </c>
      <c r="E85" s="20">
        <v>100219</v>
      </c>
      <c r="G85" s="7"/>
    </row>
    <row r="86" spans="1:7" ht="12.75">
      <c r="A86" s="21" t="s">
        <v>293</v>
      </c>
      <c r="B86" s="19">
        <v>4004</v>
      </c>
      <c r="C86" s="27">
        <f>692272+220000-70000+82324+469000+10000</f>
        <v>1403596</v>
      </c>
      <c r="D86" s="20">
        <v>1403596</v>
      </c>
      <c r="E86" s="20">
        <v>949888</v>
      </c>
      <c r="G86" s="7"/>
    </row>
    <row r="87" spans="1:7" ht="12.75">
      <c r="A87" s="21" t="s">
        <v>294</v>
      </c>
      <c r="B87" s="19">
        <v>4100</v>
      </c>
      <c r="C87" s="27">
        <v>31000</v>
      </c>
      <c r="D87" s="20">
        <v>31000</v>
      </c>
      <c r="E87" s="20">
        <v>11153</v>
      </c>
      <c r="G87" s="7"/>
    </row>
    <row r="88" spans="1:7" ht="12.75">
      <c r="A88" s="21" t="s">
        <v>295</v>
      </c>
      <c r="B88" s="19">
        <v>4500</v>
      </c>
      <c r="C88" s="27">
        <f>SUM(C89)</f>
        <v>0</v>
      </c>
      <c r="D88" s="20">
        <f>SUM(D89)</f>
        <v>0</v>
      </c>
      <c r="E88" s="20">
        <f>SUM(E89)</f>
        <v>1622</v>
      </c>
      <c r="G88" s="7"/>
    </row>
    <row r="89" spans="1:7" ht="12.75">
      <c r="A89" s="21" t="s">
        <v>296</v>
      </c>
      <c r="B89" s="19">
        <v>4501</v>
      </c>
      <c r="C89" s="27"/>
      <c r="D89" s="20"/>
      <c r="E89" s="20">
        <v>1622</v>
      </c>
      <c r="G89" s="7"/>
    </row>
    <row r="90" spans="1:7" ht="12.75">
      <c r="A90" s="21"/>
      <c r="B90" s="19"/>
      <c r="C90" s="27"/>
      <c r="D90" s="20"/>
      <c r="E90" s="20"/>
      <c r="G90" s="7"/>
    </row>
    <row r="91" spans="1:5" s="4" customFormat="1" ht="12.75">
      <c r="A91" s="18" t="s">
        <v>297</v>
      </c>
      <c r="B91" s="19"/>
      <c r="C91" s="193">
        <f>SUM(C53,C61,C75,C77,C80,C83,C87,C88)</f>
        <v>7915392</v>
      </c>
      <c r="D91" s="22">
        <f>SUM(D53,D61,D75,D77,D80,D83,D87,D88)</f>
        <v>8922786</v>
      </c>
      <c r="E91" s="22">
        <f>SUM(E53,E61,E75,E77,E80,E83,E87,E88)</f>
        <v>5907136</v>
      </c>
    </row>
    <row r="92" spans="1:7" ht="12.75">
      <c r="A92" s="21"/>
      <c r="B92" s="19"/>
      <c r="C92" s="27"/>
      <c r="D92" s="20"/>
      <c r="E92" s="20"/>
      <c r="G92" s="7"/>
    </row>
    <row r="93" spans="1:7" ht="12.75">
      <c r="A93" s="18" t="s">
        <v>231</v>
      </c>
      <c r="B93" s="19"/>
      <c r="C93" s="27"/>
      <c r="D93" s="20"/>
      <c r="E93" s="20"/>
      <c r="G93" s="7"/>
    </row>
    <row r="94" spans="1:7" ht="12.75">
      <c r="A94" s="21" t="s">
        <v>232</v>
      </c>
      <c r="B94" s="19">
        <v>3100</v>
      </c>
      <c r="C94" s="27">
        <f>SUM(C95)</f>
        <v>169500</v>
      </c>
      <c r="D94" s="20">
        <f>SUM(D95)</f>
        <v>808200</v>
      </c>
      <c r="E94" s="20">
        <f>SUM(E95)</f>
        <v>659400</v>
      </c>
      <c r="G94" s="7"/>
    </row>
    <row r="95" spans="1:7" ht="12.75">
      <c r="A95" s="21" t="s">
        <v>233</v>
      </c>
      <c r="B95" s="19">
        <v>3110</v>
      </c>
      <c r="C95" s="27">
        <f>SUM(C96:C97)</f>
        <v>169500</v>
      </c>
      <c r="D95" s="20">
        <f>SUM(D96:D97)</f>
        <v>808200</v>
      </c>
      <c r="E95" s="20">
        <f>SUM(E96:E97)</f>
        <v>659400</v>
      </c>
      <c r="G95" s="7"/>
    </row>
    <row r="96" spans="1:7" ht="12.75">
      <c r="A96" s="21" t="s">
        <v>298</v>
      </c>
      <c r="B96" s="19">
        <v>3112</v>
      </c>
      <c r="C96" s="27"/>
      <c r="D96" s="20">
        <v>591800</v>
      </c>
      <c r="E96" s="20">
        <v>591800</v>
      </c>
      <c r="G96" s="7"/>
    </row>
    <row r="97" spans="1:7" ht="12.75">
      <c r="A97" s="21" t="s">
        <v>299</v>
      </c>
      <c r="B97" s="19">
        <v>3113</v>
      </c>
      <c r="C97" s="27">
        <v>169500</v>
      </c>
      <c r="D97" s="20">
        <v>216400</v>
      </c>
      <c r="E97" s="20">
        <v>67600</v>
      </c>
      <c r="G97" s="7"/>
    </row>
    <row r="98" spans="1:7" ht="12.75">
      <c r="A98" s="21"/>
      <c r="B98" s="19"/>
      <c r="C98" s="27"/>
      <c r="D98" s="20"/>
      <c r="E98" s="20"/>
      <c r="G98" s="7"/>
    </row>
    <row r="99" spans="1:5" s="4" customFormat="1" ht="12.75">
      <c r="A99" s="18" t="s">
        <v>238</v>
      </c>
      <c r="B99" s="19"/>
      <c r="C99" s="193">
        <f>SUM(C94)</f>
        <v>169500</v>
      </c>
      <c r="D99" s="22">
        <f>SUM(D94)</f>
        <v>808200</v>
      </c>
      <c r="E99" s="22">
        <f>SUM(E94)</f>
        <v>659400</v>
      </c>
    </row>
    <row r="100" spans="1:7" ht="12.75">
      <c r="A100" s="21"/>
      <c r="B100" s="19"/>
      <c r="C100" s="27"/>
      <c r="D100" s="20"/>
      <c r="E100" s="20"/>
      <c r="G100" s="7"/>
    </row>
    <row r="101" spans="1:7" ht="12.75">
      <c r="A101" s="18" t="s">
        <v>300</v>
      </c>
      <c r="B101" s="19"/>
      <c r="C101" s="27"/>
      <c r="D101" s="20"/>
      <c r="E101" s="20"/>
      <c r="G101" s="7"/>
    </row>
    <row r="102" spans="1:7" ht="12.75">
      <c r="A102" s="21" t="s">
        <v>240</v>
      </c>
      <c r="B102" s="19">
        <v>6100</v>
      </c>
      <c r="C102" s="27">
        <f>SUM(C103:C104)</f>
        <v>426800</v>
      </c>
      <c r="D102" s="20">
        <f>SUM(D103:D104)</f>
        <v>132506</v>
      </c>
      <c r="E102" s="20">
        <f>SUM(E103:E104)</f>
        <v>187506</v>
      </c>
      <c r="G102" s="7"/>
    </row>
    <row r="103" spans="1:7" ht="12.75">
      <c r="A103" s="21" t="s">
        <v>241</v>
      </c>
      <c r="B103" s="19">
        <v>6101</v>
      </c>
      <c r="C103" s="27">
        <v>591800</v>
      </c>
      <c r="D103" s="20">
        <v>297506</v>
      </c>
      <c r="E103" s="20">
        <v>297506</v>
      </c>
      <c r="G103" s="7"/>
    </row>
    <row r="104" spans="1:7" ht="12.75">
      <c r="A104" s="21" t="s">
        <v>301</v>
      </c>
      <c r="B104" s="19">
        <v>6102</v>
      </c>
      <c r="C104" s="27">
        <v>-165000</v>
      </c>
      <c r="D104" s="20">
        <v>-165000</v>
      </c>
      <c r="E104" s="20">
        <v>-110000</v>
      </c>
      <c r="G104" s="7"/>
    </row>
    <row r="105" spans="1:7" ht="12.75">
      <c r="A105" s="21"/>
      <c r="B105" s="19"/>
      <c r="C105" s="27"/>
      <c r="D105" s="20"/>
      <c r="E105" s="20"/>
      <c r="G105" s="7"/>
    </row>
    <row r="106" spans="1:7" ht="12.75">
      <c r="A106" s="21" t="s">
        <v>302</v>
      </c>
      <c r="B106" s="19">
        <v>6200</v>
      </c>
      <c r="C106" s="27">
        <f>SUM(C107:C107)</f>
        <v>0</v>
      </c>
      <c r="D106" s="20">
        <f>SUM(D107:D107)</f>
        <v>156064</v>
      </c>
      <c r="E106" s="20">
        <f>SUM(E107:E107)</f>
        <v>156064</v>
      </c>
      <c r="G106" s="7"/>
    </row>
    <row r="107" spans="1:7" ht="12.75">
      <c r="A107" s="21" t="s">
        <v>241</v>
      </c>
      <c r="B107" s="19">
        <v>6201</v>
      </c>
      <c r="C107" s="27"/>
      <c r="D107" s="20">
        <v>156064</v>
      </c>
      <c r="E107" s="20">
        <v>156064</v>
      </c>
      <c r="G107" s="7"/>
    </row>
    <row r="108" spans="1:7" ht="12.75">
      <c r="A108" s="21"/>
      <c r="B108" s="19"/>
      <c r="C108" s="27"/>
      <c r="D108" s="20"/>
      <c r="E108" s="20"/>
      <c r="G108" s="7"/>
    </row>
    <row r="109" spans="1:5" s="4" customFormat="1" ht="12.75">
      <c r="A109" s="18" t="s">
        <v>244</v>
      </c>
      <c r="B109" s="19"/>
      <c r="C109" s="193">
        <f>SUM(C102,C106)</f>
        <v>426800</v>
      </c>
      <c r="D109" s="22">
        <f>SUM(D102,D106)</f>
        <v>288570</v>
      </c>
      <c r="E109" s="22">
        <f>SUM(E102,E106)</f>
        <v>343570</v>
      </c>
    </row>
    <row r="110" spans="1:5" s="4" customFormat="1" ht="12.75">
      <c r="A110" s="18" t="s">
        <v>303</v>
      </c>
      <c r="B110" s="19"/>
      <c r="C110" s="193"/>
      <c r="D110" s="22"/>
      <c r="E110" s="22"/>
    </row>
    <row r="111" spans="1:7" ht="12.75">
      <c r="A111" s="21"/>
      <c r="B111" s="19"/>
      <c r="C111" s="27"/>
      <c r="D111" s="20"/>
      <c r="E111" s="20"/>
      <c r="G111" s="7"/>
    </row>
    <row r="112" spans="1:7" ht="12.75">
      <c r="A112" s="21" t="s">
        <v>304</v>
      </c>
      <c r="B112" s="19">
        <v>7400</v>
      </c>
      <c r="C112" s="27">
        <f>SUM(C113:C114)</f>
        <v>0</v>
      </c>
      <c r="D112" s="20">
        <f>SUM(D113:D114)</f>
        <v>0</v>
      </c>
      <c r="E112" s="20">
        <f>SUM(E113:E114)</f>
        <v>0</v>
      </c>
      <c r="G112" s="7"/>
    </row>
    <row r="113" spans="1:7" ht="12.75">
      <c r="A113" s="21" t="s">
        <v>305</v>
      </c>
      <c r="B113" s="19">
        <v>7411</v>
      </c>
      <c r="C113" s="27"/>
      <c r="D113" s="20"/>
      <c r="E113" s="20"/>
      <c r="G113" s="7"/>
    </row>
    <row r="114" spans="1:7" ht="12.75">
      <c r="A114" s="21" t="s">
        <v>306</v>
      </c>
      <c r="B114" s="19">
        <v>7412</v>
      </c>
      <c r="C114" s="27"/>
      <c r="D114" s="20"/>
      <c r="E114" s="20"/>
      <c r="G114" s="7"/>
    </row>
    <row r="115" spans="1:7" ht="12.75">
      <c r="A115" s="21" t="s">
        <v>307</v>
      </c>
      <c r="B115" s="19">
        <v>7600</v>
      </c>
      <c r="C115" s="27">
        <f>SUM(C116:C117)</f>
        <v>180674</v>
      </c>
      <c r="D115" s="20">
        <f>SUM(D116:D117)</f>
        <v>480674</v>
      </c>
      <c r="E115" s="20">
        <f>SUM(E116:E117)</f>
        <v>32487</v>
      </c>
      <c r="G115" s="7"/>
    </row>
    <row r="116" spans="1:7" ht="12.75">
      <c r="A116" s="21" t="s">
        <v>305</v>
      </c>
      <c r="B116" s="19">
        <v>7611</v>
      </c>
      <c r="C116" s="27">
        <v>180674</v>
      </c>
      <c r="D116" s="20">
        <v>480674</v>
      </c>
      <c r="E116" s="20">
        <v>332487</v>
      </c>
      <c r="G116" s="7"/>
    </row>
    <row r="117" spans="1:7" ht="12.75">
      <c r="A117" s="21" t="s">
        <v>306</v>
      </c>
      <c r="B117" s="19">
        <v>7612</v>
      </c>
      <c r="C117" s="27"/>
      <c r="D117" s="20"/>
      <c r="E117" s="20">
        <v>-300000</v>
      </c>
      <c r="G117" s="7"/>
    </row>
    <row r="118" spans="1:5" s="4" customFormat="1" ht="12.75">
      <c r="A118" s="18" t="s">
        <v>308</v>
      </c>
      <c r="B118" s="19"/>
      <c r="C118" s="193">
        <f>SUM(C112,C115)</f>
        <v>180674</v>
      </c>
      <c r="D118" s="22">
        <f>SUM(D112,D115)</f>
        <v>480674</v>
      </c>
      <c r="E118" s="22">
        <f>SUM(E112,E115)</f>
        <v>32487</v>
      </c>
    </row>
    <row r="119" spans="1:7" ht="12.75">
      <c r="A119" s="25"/>
      <c r="B119" s="19"/>
      <c r="C119" s="27"/>
      <c r="D119" s="20"/>
      <c r="E119" s="20"/>
      <c r="G119" s="7"/>
    </row>
    <row r="120" spans="1:5" s="4" customFormat="1" ht="12.75">
      <c r="A120" s="18" t="s">
        <v>309</v>
      </c>
      <c r="B120" s="19"/>
      <c r="C120" s="193">
        <f>SUM(C49,C91,C99,C109,C118)</f>
        <v>10818566</v>
      </c>
      <c r="D120" s="22">
        <f>SUM(D49,D91,D99,D109,D118)</f>
        <v>12650512</v>
      </c>
      <c r="E120" s="22">
        <f>SUM(E49,E91,E99,E109,E118)</f>
        <v>8904142</v>
      </c>
    </row>
    <row r="121" spans="1:7" ht="12.75">
      <c r="A121" s="18"/>
      <c r="B121" s="19"/>
      <c r="C121" s="27"/>
      <c r="D121" s="20"/>
      <c r="E121" s="20"/>
      <c r="G121" s="7"/>
    </row>
    <row r="122" spans="1:7" ht="12.75">
      <c r="A122" s="18" t="s">
        <v>245</v>
      </c>
      <c r="B122" s="19"/>
      <c r="C122" s="27"/>
      <c r="D122" s="20"/>
      <c r="E122" s="20"/>
      <c r="G122" s="7"/>
    </row>
    <row r="123" spans="1:7" ht="12.75">
      <c r="A123" s="21" t="s">
        <v>330</v>
      </c>
      <c r="B123" s="19">
        <v>7000</v>
      </c>
      <c r="C123" s="27"/>
      <c r="D123" s="20">
        <v>222875</v>
      </c>
      <c r="E123" s="20">
        <v>222875</v>
      </c>
      <c r="G123" s="7"/>
    </row>
    <row r="124" spans="1:7" ht="12.75">
      <c r="A124" s="21" t="s">
        <v>310</v>
      </c>
      <c r="B124" s="19">
        <v>8300</v>
      </c>
      <c r="C124" s="27">
        <f>SUM(C125:C126)</f>
        <v>2092445</v>
      </c>
      <c r="D124" s="20">
        <f>SUM(D125:D126)</f>
        <v>2521045</v>
      </c>
      <c r="E124" s="20">
        <f>SUM(E125:E126)</f>
        <v>1077022</v>
      </c>
      <c r="G124" s="7"/>
    </row>
    <row r="125" spans="1:7" ht="12.75">
      <c r="A125" s="21" t="s">
        <v>311</v>
      </c>
      <c r="B125" s="19">
        <v>8312</v>
      </c>
      <c r="C125" s="26">
        <f>2701147</f>
        <v>2701147</v>
      </c>
      <c r="D125" s="26">
        <v>2701147</v>
      </c>
      <c r="E125" s="26">
        <v>1214056</v>
      </c>
      <c r="G125" s="7"/>
    </row>
    <row r="126" spans="1:7" ht="12.75">
      <c r="A126" s="21" t="s">
        <v>312</v>
      </c>
      <c r="B126" s="19">
        <v>8322</v>
      </c>
      <c r="C126" s="27">
        <f>-180102-428600</f>
        <v>-608702</v>
      </c>
      <c r="D126" s="27">
        <v>-180102</v>
      </c>
      <c r="E126" s="27">
        <v>-137034</v>
      </c>
      <c r="G126" s="7"/>
    </row>
    <row r="127" spans="1:7" ht="12.75">
      <c r="A127" s="21" t="s">
        <v>246</v>
      </c>
      <c r="B127" s="19">
        <v>8800</v>
      </c>
      <c r="C127" s="27" t="s">
        <v>313</v>
      </c>
      <c r="D127" s="20" t="s">
        <v>313</v>
      </c>
      <c r="E127" s="20">
        <v>641587</v>
      </c>
      <c r="G127" s="7"/>
    </row>
    <row r="128" spans="1:7" ht="12.75">
      <c r="A128" s="21" t="s">
        <v>331</v>
      </c>
      <c r="B128" s="19">
        <v>9300</v>
      </c>
      <c r="C128" s="27">
        <f>SUM(C129)</f>
        <v>0</v>
      </c>
      <c r="D128" s="20">
        <f>SUM(D129)</f>
        <v>473500</v>
      </c>
      <c r="E128" s="20">
        <f>SUM(E129)</f>
        <v>312974</v>
      </c>
      <c r="G128" s="7"/>
    </row>
    <row r="129" spans="1:7" ht="12.75">
      <c r="A129" s="21" t="s">
        <v>332</v>
      </c>
      <c r="B129" s="19">
        <v>9317</v>
      </c>
      <c r="C129" s="27"/>
      <c r="D129" s="20">
        <v>473500</v>
      </c>
      <c r="E129" s="20">
        <v>312974</v>
      </c>
      <c r="G129" s="7"/>
    </row>
    <row r="130" spans="1:7" ht="12.75">
      <c r="A130" s="21" t="s">
        <v>247</v>
      </c>
      <c r="B130" s="19">
        <v>9500</v>
      </c>
      <c r="C130" s="27">
        <f>SUM(C131:C134)</f>
        <v>690062</v>
      </c>
      <c r="D130" s="27">
        <f>SUM(D131:D134)</f>
        <v>690062</v>
      </c>
      <c r="E130" s="27">
        <f>SUM(E131:E134)</f>
        <v>-921968</v>
      </c>
      <c r="G130" s="7"/>
    </row>
    <row r="131" spans="1:7" ht="12.75">
      <c r="A131" s="21" t="s">
        <v>219</v>
      </c>
      <c r="B131" s="19">
        <v>9501</v>
      </c>
      <c r="C131" s="27">
        <v>690062</v>
      </c>
      <c r="D131" s="20">
        <v>690062</v>
      </c>
      <c r="E131" s="20">
        <v>690062</v>
      </c>
      <c r="G131" s="7"/>
    </row>
    <row r="132" spans="1:7" ht="12.75">
      <c r="A132" s="21" t="s">
        <v>218</v>
      </c>
      <c r="B132" s="19">
        <v>9507</v>
      </c>
      <c r="C132" s="27"/>
      <c r="D132" s="20"/>
      <c r="E132" s="20">
        <v>-1462913</v>
      </c>
      <c r="G132" s="7"/>
    </row>
    <row r="133" spans="1:7" ht="12.75">
      <c r="A133" s="21" t="s">
        <v>220</v>
      </c>
      <c r="B133" s="19">
        <v>9508</v>
      </c>
      <c r="C133" s="27"/>
      <c r="D133" s="20"/>
      <c r="E133" s="20">
        <v>-149095</v>
      </c>
      <c r="G133" s="7"/>
    </row>
    <row r="134" spans="1:7" ht="12.75">
      <c r="A134" s="21" t="s">
        <v>333</v>
      </c>
      <c r="B134" s="19">
        <v>9514</v>
      </c>
      <c r="C134" s="27"/>
      <c r="D134" s="20"/>
      <c r="E134" s="20">
        <v>-22</v>
      </c>
      <c r="G134" s="7"/>
    </row>
    <row r="135" spans="1:7" ht="12.75">
      <c r="A135" s="21"/>
      <c r="B135" s="19"/>
      <c r="C135" s="27"/>
      <c r="D135" s="20"/>
      <c r="E135" s="20"/>
      <c r="G135" s="7"/>
    </row>
    <row r="136" spans="1:5" s="4" customFormat="1" ht="12.75">
      <c r="A136" s="18" t="s">
        <v>250</v>
      </c>
      <c r="B136" s="19"/>
      <c r="C136" s="193">
        <f>SUM(C123,C124,C127,C128,C130)</f>
        <v>2782507</v>
      </c>
      <c r="D136" s="22">
        <f>SUM(D123,D124,D127,D128,D130)</f>
        <v>3907482</v>
      </c>
      <c r="E136" s="22">
        <f>SUM(E123,E124,E127,E128,E130)</f>
        <v>1332490</v>
      </c>
    </row>
    <row r="137" spans="1:7" ht="12.75">
      <c r="A137" s="21"/>
      <c r="B137" s="19"/>
      <c r="C137" s="27"/>
      <c r="D137" s="20"/>
      <c r="E137" s="20"/>
      <c r="G137" s="7"/>
    </row>
    <row r="138" spans="1:5" s="4" customFormat="1" ht="12.75">
      <c r="A138" s="18" t="s">
        <v>0</v>
      </c>
      <c r="B138" s="19"/>
      <c r="C138" s="193">
        <f>SUM(C120,C136)</f>
        <v>13601073</v>
      </c>
      <c r="D138" s="22">
        <f>SUM(D120,D136)</f>
        <v>16557994</v>
      </c>
      <c r="E138" s="22">
        <f>SUM(E120,E136)</f>
        <v>10236632</v>
      </c>
    </row>
    <row r="139" spans="1:7" ht="12.75">
      <c r="A139" s="21"/>
      <c r="B139" s="19"/>
      <c r="C139" s="27"/>
      <c r="D139" s="20"/>
      <c r="E139" s="20"/>
      <c r="G139" s="7"/>
    </row>
    <row r="140" spans="1:5" s="23" customFormat="1" ht="14.25">
      <c r="A140" s="15" t="s">
        <v>1</v>
      </c>
      <c r="B140" s="16"/>
      <c r="C140" s="193">
        <f>SUM(C39,C138)</f>
        <v>30579944</v>
      </c>
      <c r="D140" s="22">
        <f>SUM(D39,D138)</f>
        <v>34950055</v>
      </c>
      <c r="E140" s="22">
        <f>SUM(E39,E138)</f>
        <v>22962905</v>
      </c>
    </row>
    <row r="141" spans="1:5" s="23" customFormat="1" ht="14.25">
      <c r="A141" s="153"/>
      <c r="B141" s="154"/>
      <c r="C141" s="195"/>
      <c r="D141" s="155"/>
      <c r="E141" s="155"/>
    </row>
    <row r="142" spans="1:5" s="23" customFormat="1" ht="14.25">
      <c r="A142" s="153"/>
      <c r="B142" s="154"/>
      <c r="C142" s="195"/>
      <c r="D142" s="155"/>
      <c r="E142" s="155"/>
    </row>
    <row r="143" spans="1:5" s="23" customFormat="1" ht="14.25">
      <c r="A143" s="153"/>
      <c r="B143" s="154"/>
      <c r="C143" s="195"/>
      <c r="D143" s="155"/>
      <c r="E143" s="155"/>
    </row>
    <row r="144" spans="1:5" s="23" customFormat="1" ht="14.25">
      <c r="A144" s="153"/>
      <c r="B144" s="154"/>
      <c r="C144" s="195"/>
      <c r="D144" s="155"/>
      <c r="E144" s="155"/>
    </row>
    <row r="145" spans="1:5" s="23" customFormat="1" ht="14.25">
      <c r="A145" s="153"/>
      <c r="B145" s="154"/>
      <c r="C145" s="195"/>
      <c r="D145" s="155"/>
      <c r="E145" s="155"/>
    </row>
    <row r="146" spans="1:5" s="23" customFormat="1" ht="14.25">
      <c r="A146" s="153"/>
      <c r="B146" s="154"/>
      <c r="C146" s="195"/>
      <c r="D146" s="155"/>
      <c r="E146" s="155"/>
    </row>
    <row r="147" spans="1:5" s="23" customFormat="1" ht="14.25">
      <c r="A147" s="153"/>
      <c r="B147" s="154"/>
      <c r="C147" s="195"/>
      <c r="D147" s="155"/>
      <c r="E147" s="155"/>
    </row>
    <row r="148" spans="3:7" s="4" customFormat="1" ht="12.75">
      <c r="C148" s="196"/>
      <c r="G148" s="28"/>
    </row>
    <row r="149" spans="3:7" s="4" customFormat="1" ht="12.75">
      <c r="C149" s="196"/>
      <c r="G149" s="28"/>
    </row>
    <row r="150" spans="3:7" s="4" customFormat="1" ht="12.75">
      <c r="C150" s="196"/>
      <c r="G150" s="28"/>
    </row>
    <row r="151" spans="3:7" s="4" customFormat="1" ht="12.75">
      <c r="C151" s="186"/>
      <c r="D151" s="29"/>
      <c r="G151" s="28"/>
    </row>
    <row r="152" spans="3:7" s="4" customFormat="1" ht="12.75">
      <c r="C152" s="186"/>
      <c r="D152" s="29"/>
      <c r="G152" s="28"/>
    </row>
    <row r="153" spans="3:4" ht="12.75">
      <c r="C153" s="186"/>
      <c r="D153" s="29"/>
    </row>
    <row r="154" spans="3:7" s="4" customFormat="1" ht="12.75">
      <c r="C154" s="196"/>
      <c r="G154" s="28"/>
    </row>
    <row r="155" spans="3:7" s="4" customFormat="1" ht="12.75">
      <c r="C155" s="196"/>
      <c r="G155" s="28"/>
    </row>
    <row r="156" spans="3:7" s="4" customFormat="1" ht="12.75">
      <c r="C156" s="196"/>
      <c r="G156" s="28"/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81"/>
  <sheetViews>
    <sheetView workbookViewId="0" topLeftCell="A1">
      <selection activeCell="D1170" sqref="D1170"/>
    </sheetView>
  </sheetViews>
  <sheetFormatPr defaultColWidth="9.140625" defaultRowHeight="12" customHeight="1"/>
  <cols>
    <col min="1" max="1" width="56.8515625" style="30" customWidth="1"/>
    <col min="2" max="2" width="11.421875" style="134" customWidth="1"/>
    <col min="3" max="3" width="11.28125" style="161" customWidth="1"/>
    <col min="4" max="4" width="11.140625" style="30" customWidth="1"/>
    <col min="5" max="5" width="12.00390625" style="30" customWidth="1"/>
    <col min="6" max="6" width="11.8515625" style="30" customWidth="1"/>
    <col min="7" max="16384" width="9.140625" style="30" customWidth="1"/>
  </cols>
  <sheetData>
    <row r="3" ht="12" customHeight="1">
      <c r="C3" s="160" t="s">
        <v>2</v>
      </c>
    </row>
    <row r="4" ht="12" customHeight="1">
      <c r="C4" s="160"/>
    </row>
    <row r="5" ht="12" customHeight="1">
      <c r="B5" s="30"/>
    </row>
    <row r="6" spans="1:3" s="31" customFormat="1" ht="12" customHeight="1">
      <c r="A6" s="144" t="s">
        <v>328</v>
      </c>
      <c r="B6" s="32"/>
      <c r="C6" s="162"/>
    </row>
    <row r="7" spans="1:3" s="31" customFormat="1" ht="12" customHeight="1">
      <c r="A7" s="144"/>
      <c r="B7" s="32"/>
      <c r="C7" s="162"/>
    </row>
    <row r="8" spans="1:5" s="2" customFormat="1" ht="15" customHeight="1">
      <c r="A8" s="33" t="s">
        <v>329</v>
      </c>
      <c r="B8" s="34"/>
      <c r="C8" s="163"/>
      <c r="E8" s="1"/>
    </row>
    <row r="9" spans="1:5" s="2" customFormat="1" ht="15">
      <c r="A9" s="33" t="s">
        <v>340</v>
      </c>
      <c r="B9" s="34"/>
      <c r="C9" s="163"/>
      <c r="D9" s="35"/>
      <c r="E9" s="3"/>
    </row>
    <row r="10" spans="1:2" ht="12" customHeight="1">
      <c r="A10" s="36"/>
      <c r="B10" s="32"/>
    </row>
    <row r="11" spans="1:5" s="37" customFormat="1" ht="12" customHeight="1">
      <c r="A11" s="38" t="s">
        <v>3</v>
      </c>
      <c r="B11" s="38" t="s">
        <v>4</v>
      </c>
      <c r="C11" s="164" t="s">
        <v>315</v>
      </c>
      <c r="D11" s="145" t="s">
        <v>316</v>
      </c>
      <c r="E11" s="148" t="s">
        <v>314</v>
      </c>
    </row>
    <row r="12" spans="1:5" s="37" customFormat="1" ht="12" customHeight="1">
      <c r="A12" s="40"/>
      <c r="B12" s="40"/>
      <c r="C12" s="165"/>
      <c r="D12" s="146" t="s">
        <v>318</v>
      </c>
      <c r="E12" s="149" t="s">
        <v>317</v>
      </c>
    </row>
    <row r="13" spans="1:5" s="39" customFormat="1" ht="12.75">
      <c r="A13" s="40"/>
      <c r="B13" s="41"/>
      <c r="C13" s="166" t="s">
        <v>322</v>
      </c>
      <c r="D13" s="147" t="s">
        <v>341</v>
      </c>
      <c r="E13" s="150" t="s">
        <v>341</v>
      </c>
    </row>
    <row r="14" spans="1:5" ht="12" customHeight="1" thickBot="1">
      <c r="A14" s="42" t="s">
        <v>5</v>
      </c>
      <c r="B14" s="41"/>
      <c r="C14" s="167"/>
      <c r="D14" s="43"/>
      <c r="E14" s="43"/>
    </row>
    <row r="15" spans="1:5" ht="12" customHeight="1" thickTop="1">
      <c r="A15" s="45" t="s">
        <v>6</v>
      </c>
      <c r="B15" s="46"/>
      <c r="C15" s="72"/>
      <c r="D15" s="47"/>
      <c r="E15" s="47"/>
    </row>
    <row r="16" spans="1:5" ht="12" customHeight="1">
      <c r="A16" s="45" t="s">
        <v>7</v>
      </c>
      <c r="B16" s="46"/>
      <c r="C16" s="72"/>
      <c r="D16" s="47"/>
      <c r="E16" s="47"/>
    </row>
    <row r="17" spans="1:5" ht="12" customHeight="1">
      <c r="A17" s="45" t="s">
        <v>223</v>
      </c>
      <c r="B17" s="46" t="s">
        <v>224</v>
      </c>
      <c r="C17" s="72"/>
      <c r="D17" s="47"/>
      <c r="E17" s="47"/>
    </row>
    <row r="18" spans="1:5" s="31" customFormat="1" ht="12" customHeight="1">
      <c r="A18" s="45" t="s">
        <v>10</v>
      </c>
      <c r="B18" s="46">
        <v>100</v>
      </c>
      <c r="C18" s="73">
        <f>SUM(C19:C22)</f>
        <v>0</v>
      </c>
      <c r="D18" s="48">
        <f>SUM(D19:D22)</f>
        <v>28186</v>
      </c>
      <c r="E18" s="48">
        <f>SUM(E19:E22)</f>
        <v>16781</v>
      </c>
    </row>
    <row r="19" spans="1:5" ht="12" customHeight="1">
      <c r="A19" s="50" t="s">
        <v>12</v>
      </c>
      <c r="B19" s="51">
        <v>101</v>
      </c>
      <c r="C19" s="72"/>
      <c r="D19" s="47">
        <v>28186</v>
      </c>
      <c r="E19" s="47">
        <v>16781</v>
      </c>
    </row>
    <row r="20" spans="1:5" ht="12" customHeight="1">
      <c r="A20" s="50" t="s">
        <v>13</v>
      </c>
      <c r="B20" s="51">
        <v>102</v>
      </c>
      <c r="C20" s="72"/>
      <c r="D20" s="47"/>
      <c r="E20" s="47"/>
    </row>
    <row r="21" spans="1:5" ht="12" customHeight="1">
      <c r="A21" s="50" t="s">
        <v>14</v>
      </c>
      <c r="B21" s="51">
        <v>103</v>
      </c>
      <c r="C21" s="72"/>
      <c r="D21" s="47"/>
      <c r="E21" s="47"/>
    </row>
    <row r="22" spans="1:5" ht="12" customHeight="1">
      <c r="A22" s="50" t="s">
        <v>15</v>
      </c>
      <c r="B22" s="51">
        <v>109</v>
      </c>
      <c r="C22" s="72"/>
      <c r="D22" s="47"/>
      <c r="E22" s="47"/>
    </row>
    <row r="23" spans="1:5" s="31" customFormat="1" ht="12" customHeight="1">
      <c r="A23" s="45" t="s">
        <v>16</v>
      </c>
      <c r="B23" s="46">
        <v>200</v>
      </c>
      <c r="C23" s="73">
        <f>SUM(C24:C28)</f>
        <v>0</v>
      </c>
      <c r="D23" s="48">
        <f>SUM(D24:D28)</f>
        <v>250</v>
      </c>
      <c r="E23" s="48">
        <f>SUM(E24:E28)</f>
        <v>250</v>
      </c>
    </row>
    <row r="24" spans="1:5" ht="12" customHeight="1">
      <c r="A24" s="50" t="s">
        <v>17</v>
      </c>
      <c r="B24" s="51">
        <v>201</v>
      </c>
      <c r="C24" s="72"/>
      <c r="D24" s="47"/>
      <c r="E24" s="47"/>
    </row>
    <row r="25" spans="1:5" ht="12" customHeight="1">
      <c r="A25" s="50" t="s">
        <v>18</v>
      </c>
      <c r="B25" s="51">
        <v>202</v>
      </c>
      <c r="C25" s="72"/>
      <c r="D25" s="47"/>
      <c r="E25" s="47"/>
    </row>
    <row r="26" spans="1:5" ht="12" customHeight="1">
      <c r="A26" s="50" t="s">
        <v>19</v>
      </c>
      <c r="B26" s="51">
        <v>205</v>
      </c>
      <c r="C26" s="72"/>
      <c r="D26" s="47">
        <v>198</v>
      </c>
      <c r="E26" s="47">
        <v>198</v>
      </c>
    </row>
    <row r="27" spans="1:5" ht="12" customHeight="1">
      <c r="A27" s="50" t="s">
        <v>20</v>
      </c>
      <c r="B27" s="51">
        <v>208</v>
      </c>
      <c r="C27" s="72"/>
      <c r="D27" s="47"/>
      <c r="E27" s="47"/>
    </row>
    <row r="28" spans="1:5" ht="12" customHeight="1">
      <c r="A28" s="50" t="s">
        <v>21</v>
      </c>
      <c r="B28" s="51">
        <v>209</v>
      </c>
      <c r="C28" s="72"/>
      <c r="D28" s="47">
        <v>52</v>
      </c>
      <c r="E28" s="47">
        <v>52</v>
      </c>
    </row>
    <row r="29" spans="1:5" s="31" customFormat="1" ht="12" customHeight="1">
      <c r="A29" s="45" t="s">
        <v>22</v>
      </c>
      <c r="B29" s="46">
        <v>300</v>
      </c>
      <c r="C29" s="74"/>
      <c r="D29" s="52">
        <v>7213</v>
      </c>
      <c r="E29" s="52">
        <v>4186</v>
      </c>
    </row>
    <row r="30" spans="1:5" s="31" customFormat="1" ht="12" customHeight="1">
      <c r="A30" s="45" t="s">
        <v>23</v>
      </c>
      <c r="B30" s="46">
        <v>500</v>
      </c>
      <c r="C30" s="74"/>
      <c r="D30" s="52">
        <v>1197</v>
      </c>
      <c r="E30" s="52">
        <v>723</v>
      </c>
    </row>
    <row r="31" spans="1:5" s="31" customFormat="1" ht="12" customHeight="1">
      <c r="A31" s="45" t="s">
        <v>24</v>
      </c>
      <c r="B31" s="46">
        <v>700</v>
      </c>
      <c r="C31" s="74"/>
      <c r="D31" s="52">
        <v>142</v>
      </c>
      <c r="E31" s="52">
        <v>142</v>
      </c>
    </row>
    <row r="32" spans="1:5" s="31" customFormat="1" ht="12" customHeight="1" thickBot="1">
      <c r="A32" s="45" t="s">
        <v>25</v>
      </c>
      <c r="B32" s="46">
        <v>9999</v>
      </c>
      <c r="C32" s="75">
        <f>SUM(C18,C23,C29,C30,C31)</f>
        <v>0</v>
      </c>
      <c r="D32" s="53">
        <f>SUM(D18,D23,D29,D30,D31)</f>
        <v>36988</v>
      </c>
      <c r="E32" s="53">
        <f>SUM(E18,E23,E29,E30,E31)</f>
        <v>22082</v>
      </c>
    </row>
    <row r="33" spans="1:5" s="31" customFormat="1" ht="12" customHeight="1">
      <c r="A33" s="45"/>
      <c r="B33" s="46"/>
      <c r="C33" s="168"/>
      <c r="D33" s="126"/>
      <c r="E33" s="126"/>
    </row>
    <row r="34" spans="1:5" ht="12" customHeight="1">
      <c r="A34" s="45" t="s">
        <v>335</v>
      </c>
      <c r="B34" s="46" t="s">
        <v>334</v>
      </c>
      <c r="C34" s="72"/>
      <c r="D34" s="47"/>
      <c r="E34" s="47"/>
    </row>
    <row r="35" spans="1:5" s="31" customFormat="1" ht="12" customHeight="1">
      <c r="A35" s="45" t="s">
        <v>10</v>
      </c>
      <c r="B35" s="46">
        <v>100</v>
      </c>
      <c r="C35" s="73">
        <f>SUM(C36:C38)</f>
        <v>0</v>
      </c>
      <c r="D35" s="48">
        <f>SUM(D36:D38)</f>
        <v>7243</v>
      </c>
      <c r="E35" s="48">
        <f>SUM(E36:E38)</f>
        <v>7243</v>
      </c>
    </row>
    <row r="36" spans="1:5" s="31" customFormat="1" ht="12" customHeight="1">
      <c r="A36" s="50" t="s">
        <v>12</v>
      </c>
      <c r="B36" s="57">
        <v>101</v>
      </c>
      <c r="C36" s="169"/>
      <c r="D36" s="58">
        <v>5075</v>
      </c>
      <c r="E36" s="58">
        <v>5075</v>
      </c>
    </row>
    <row r="37" spans="1:5" s="31" customFormat="1" ht="12" customHeight="1">
      <c r="A37" s="50" t="s">
        <v>13</v>
      </c>
      <c r="B37" s="57">
        <v>102</v>
      </c>
      <c r="C37" s="169"/>
      <c r="D37" s="58">
        <v>1512</v>
      </c>
      <c r="E37" s="58">
        <v>1512</v>
      </c>
    </row>
    <row r="38" spans="1:5" ht="12" customHeight="1">
      <c r="A38" s="50" t="s">
        <v>14</v>
      </c>
      <c r="B38" s="51">
        <v>103</v>
      </c>
      <c r="C38" s="72"/>
      <c r="D38" s="47">
        <v>656</v>
      </c>
      <c r="E38" s="47">
        <v>656</v>
      </c>
    </row>
    <row r="39" spans="1:5" s="31" customFormat="1" ht="12" customHeight="1">
      <c r="A39" s="45" t="s">
        <v>16</v>
      </c>
      <c r="B39" s="46">
        <v>200</v>
      </c>
      <c r="C39" s="73">
        <f>SUM(C40:C41)</f>
        <v>0</v>
      </c>
      <c r="D39" s="48">
        <f>SUM(D40:D41)</f>
        <v>26433</v>
      </c>
      <c r="E39" s="48">
        <f>SUM(E40:E41)</f>
        <v>26433</v>
      </c>
    </row>
    <row r="40" spans="1:5" ht="12" customHeight="1">
      <c r="A40" s="50" t="s">
        <v>17</v>
      </c>
      <c r="B40" s="51">
        <v>201</v>
      </c>
      <c r="C40" s="170"/>
      <c r="D40" s="59">
        <v>0</v>
      </c>
      <c r="E40" s="59">
        <v>0</v>
      </c>
    </row>
    <row r="41" spans="1:5" ht="12" customHeight="1">
      <c r="A41" s="50" t="s">
        <v>18</v>
      </c>
      <c r="B41" s="51">
        <v>202</v>
      </c>
      <c r="C41" s="170"/>
      <c r="D41" s="59">
        <v>26433</v>
      </c>
      <c r="E41" s="59">
        <v>26433</v>
      </c>
    </row>
    <row r="42" spans="1:5" s="31" customFormat="1" ht="12" customHeight="1">
      <c r="A42" s="45" t="s">
        <v>22</v>
      </c>
      <c r="B42" s="46">
        <v>300</v>
      </c>
      <c r="C42" s="74"/>
      <c r="D42" s="52">
        <v>4889</v>
      </c>
      <c r="E42" s="52">
        <v>4889</v>
      </c>
    </row>
    <row r="43" spans="1:5" s="31" customFormat="1" ht="12" customHeight="1">
      <c r="A43" s="45" t="s">
        <v>23</v>
      </c>
      <c r="B43" s="46">
        <v>500</v>
      </c>
      <c r="C43" s="74"/>
      <c r="D43" s="52">
        <v>975</v>
      </c>
      <c r="E43" s="52">
        <v>975</v>
      </c>
    </row>
    <row r="44" spans="1:5" s="31" customFormat="1" ht="12" customHeight="1">
      <c r="A44" s="45" t="s">
        <v>24</v>
      </c>
      <c r="B44" s="46">
        <v>700</v>
      </c>
      <c r="C44" s="74"/>
      <c r="D44" s="52">
        <v>250</v>
      </c>
      <c r="E44" s="52">
        <v>250</v>
      </c>
    </row>
    <row r="45" spans="1:5" s="31" customFormat="1" ht="12" customHeight="1">
      <c r="A45" s="45" t="s">
        <v>31</v>
      </c>
      <c r="B45" s="46">
        <v>1000</v>
      </c>
      <c r="C45" s="73">
        <f>SUM(C46:C48)</f>
        <v>0</v>
      </c>
      <c r="D45" s="48">
        <f>SUM(D46:D48)</f>
        <v>18087</v>
      </c>
      <c r="E45" s="48">
        <f>SUM(E46:E48)</f>
        <v>18087</v>
      </c>
    </row>
    <row r="46" spans="1:5" ht="12" customHeight="1">
      <c r="A46" s="50" t="s">
        <v>33</v>
      </c>
      <c r="B46" s="51">
        <v>1015</v>
      </c>
      <c r="C46" s="72"/>
      <c r="D46" s="47">
        <v>8713</v>
      </c>
      <c r="E46" s="47">
        <v>8713</v>
      </c>
    </row>
    <row r="47" spans="1:5" ht="12" customHeight="1">
      <c r="A47" s="50" t="s">
        <v>34</v>
      </c>
      <c r="B47" s="51">
        <v>1016</v>
      </c>
      <c r="C47" s="72"/>
      <c r="D47" s="47">
        <v>572</v>
      </c>
      <c r="E47" s="47">
        <v>572</v>
      </c>
    </row>
    <row r="48" spans="1:5" ht="12" customHeight="1">
      <c r="A48" s="50" t="s">
        <v>35</v>
      </c>
      <c r="B48" s="51">
        <v>1020</v>
      </c>
      <c r="C48" s="72"/>
      <c r="D48" s="47">
        <v>8802</v>
      </c>
      <c r="E48" s="47">
        <v>8802</v>
      </c>
    </row>
    <row r="49" spans="1:5" s="31" customFormat="1" ht="12" customHeight="1" thickBot="1">
      <c r="A49" s="60" t="s">
        <v>25</v>
      </c>
      <c r="B49" s="46">
        <v>9999</v>
      </c>
      <c r="C49" s="75">
        <f>SUM(C43,C44,C45,C35,C39,C42)</f>
        <v>0</v>
      </c>
      <c r="D49" s="53">
        <f>SUM(D43,D44,D45,D35,D39,D42)</f>
        <v>57877</v>
      </c>
      <c r="E49" s="53">
        <f>SUM(E43,E44,E45,E35,E39,E42)</f>
        <v>57877</v>
      </c>
    </row>
    <row r="50" spans="1:5" s="31" customFormat="1" ht="12" customHeight="1">
      <c r="A50" s="60"/>
      <c r="B50" s="46"/>
      <c r="C50" s="168"/>
      <c r="D50" s="126"/>
      <c r="E50" s="126"/>
    </row>
    <row r="51" spans="1:5" ht="12" customHeight="1">
      <c r="A51" s="45" t="s">
        <v>8</v>
      </c>
      <c r="B51" s="46" t="s">
        <v>9</v>
      </c>
      <c r="C51" s="72"/>
      <c r="D51" s="47"/>
      <c r="E51" s="47"/>
    </row>
    <row r="52" spans="1:5" s="31" customFormat="1" ht="12" customHeight="1">
      <c r="A52" s="45" t="s">
        <v>10</v>
      </c>
      <c r="B52" s="46">
        <v>100</v>
      </c>
      <c r="C52" s="73">
        <f>SUM(C53:C56)</f>
        <v>992170</v>
      </c>
      <c r="D52" s="48">
        <f>SUM(D53:D56)</f>
        <v>1009483</v>
      </c>
      <c r="E52" s="48">
        <f>SUM(E53:E56)</f>
        <v>601072</v>
      </c>
    </row>
    <row r="53" spans="1:5" ht="12" customHeight="1">
      <c r="A53" s="50" t="s">
        <v>12</v>
      </c>
      <c r="B53" s="51">
        <v>101</v>
      </c>
      <c r="C53" s="72">
        <v>509378</v>
      </c>
      <c r="D53" s="47">
        <v>587753</v>
      </c>
      <c r="E53" s="47">
        <v>339736</v>
      </c>
    </row>
    <row r="54" spans="1:5" ht="12" customHeight="1">
      <c r="A54" s="50" t="s">
        <v>13</v>
      </c>
      <c r="B54" s="51">
        <v>102</v>
      </c>
      <c r="C54" s="72">
        <v>240549</v>
      </c>
      <c r="D54" s="47">
        <v>240549</v>
      </c>
      <c r="E54" s="47">
        <v>143171</v>
      </c>
    </row>
    <row r="55" spans="1:5" ht="12" customHeight="1">
      <c r="A55" s="50" t="s">
        <v>14</v>
      </c>
      <c r="B55" s="51">
        <v>103</v>
      </c>
      <c r="C55" s="72">
        <v>242243</v>
      </c>
      <c r="D55" s="47">
        <v>181181</v>
      </c>
      <c r="E55" s="47">
        <v>118165</v>
      </c>
    </row>
    <row r="56" spans="1:5" ht="12" customHeight="1">
      <c r="A56" s="50" t="s">
        <v>15</v>
      </c>
      <c r="B56" s="51">
        <v>109</v>
      </c>
      <c r="C56" s="72"/>
      <c r="D56" s="47"/>
      <c r="E56" s="47"/>
    </row>
    <row r="57" spans="1:5" s="31" customFormat="1" ht="12" customHeight="1">
      <c r="A57" s="45" t="s">
        <v>16</v>
      </c>
      <c r="B57" s="46">
        <v>200</v>
      </c>
      <c r="C57" s="73">
        <f>SUM(C58:C62)</f>
        <v>92272</v>
      </c>
      <c r="D57" s="48">
        <f>SUM(D58:D62)</f>
        <v>99314</v>
      </c>
      <c r="E57" s="48">
        <f>SUM(E58:E62)</f>
        <v>44612</v>
      </c>
    </row>
    <row r="58" spans="1:5" ht="12" customHeight="1">
      <c r="A58" s="50" t="s">
        <v>17</v>
      </c>
      <c r="B58" s="51">
        <v>201</v>
      </c>
      <c r="C58" s="72">
        <v>48497</v>
      </c>
      <c r="D58" s="47">
        <v>50492</v>
      </c>
      <c r="E58" s="47">
        <v>8612</v>
      </c>
    </row>
    <row r="59" spans="1:5" ht="12" customHeight="1">
      <c r="A59" s="50" t="s">
        <v>18</v>
      </c>
      <c r="B59" s="51">
        <v>202</v>
      </c>
      <c r="C59" s="72">
        <v>21226</v>
      </c>
      <c r="D59" s="47">
        <v>591</v>
      </c>
      <c r="E59" s="47"/>
    </row>
    <row r="60" spans="1:5" ht="12" customHeight="1">
      <c r="A60" s="50" t="s">
        <v>19</v>
      </c>
      <c r="B60" s="51">
        <v>205</v>
      </c>
      <c r="C60" s="72"/>
      <c r="D60" s="47">
        <v>6017</v>
      </c>
      <c r="E60" s="47">
        <v>6017</v>
      </c>
    </row>
    <row r="61" spans="1:5" ht="12" customHeight="1">
      <c r="A61" s="50" t="s">
        <v>20</v>
      </c>
      <c r="B61" s="51">
        <v>208</v>
      </c>
      <c r="C61" s="72">
        <v>22549</v>
      </c>
      <c r="D61" s="47">
        <v>22465</v>
      </c>
      <c r="E61" s="47">
        <v>10234</v>
      </c>
    </row>
    <row r="62" spans="1:5" ht="12" customHeight="1">
      <c r="A62" s="50" t="s">
        <v>21</v>
      </c>
      <c r="B62" s="51">
        <v>209</v>
      </c>
      <c r="C62" s="72"/>
      <c r="D62" s="47">
        <v>19749</v>
      </c>
      <c r="E62" s="47">
        <v>19749</v>
      </c>
    </row>
    <row r="63" spans="1:5" s="31" customFormat="1" ht="12" customHeight="1">
      <c r="A63" s="45" t="s">
        <v>22</v>
      </c>
      <c r="B63" s="46">
        <v>300</v>
      </c>
      <c r="C63" s="74">
        <v>301786</v>
      </c>
      <c r="D63" s="52">
        <v>310119</v>
      </c>
      <c r="E63" s="52">
        <v>174194</v>
      </c>
    </row>
    <row r="64" spans="1:5" s="31" customFormat="1" ht="12" customHeight="1">
      <c r="A64" s="45" t="s">
        <v>23</v>
      </c>
      <c r="B64" s="46">
        <v>500</v>
      </c>
      <c r="C64" s="74">
        <v>51232</v>
      </c>
      <c r="D64" s="52">
        <v>52702</v>
      </c>
      <c r="E64" s="52">
        <v>30441</v>
      </c>
    </row>
    <row r="65" spans="1:5" s="31" customFormat="1" ht="12" customHeight="1">
      <c r="A65" s="45" t="s">
        <v>24</v>
      </c>
      <c r="B65" s="46">
        <v>700</v>
      </c>
      <c r="C65" s="74">
        <v>7822</v>
      </c>
      <c r="D65" s="52">
        <v>8467</v>
      </c>
      <c r="E65" s="52">
        <v>5750</v>
      </c>
    </row>
    <row r="66" spans="1:5" s="31" customFormat="1" ht="12" customHeight="1" thickBot="1">
      <c r="A66" s="45" t="s">
        <v>25</v>
      </c>
      <c r="B66" s="46">
        <v>9999</v>
      </c>
      <c r="C66" s="75">
        <f>SUM(C52,C57,C63,C64,C65)</f>
        <v>1445282</v>
      </c>
      <c r="D66" s="53">
        <f>SUM(D52,D57,D63,D64,D65)</f>
        <v>1480085</v>
      </c>
      <c r="E66" s="53">
        <f>SUM(E52,E57,E63,E64,E65)</f>
        <v>856069</v>
      </c>
    </row>
    <row r="67" spans="1:5" ht="12" customHeight="1">
      <c r="A67" s="50"/>
      <c r="B67" s="51"/>
      <c r="C67" s="167"/>
      <c r="D67" s="43"/>
      <c r="E67" s="43"/>
    </row>
    <row r="68" spans="1:5" s="31" customFormat="1" ht="12" customHeight="1" thickBot="1">
      <c r="A68" s="42" t="s">
        <v>26</v>
      </c>
      <c r="B68" s="54"/>
      <c r="C68" s="81">
        <f>SUM(C32,C49,C66)</f>
        <v>1445282</v>
      </c>
      <c r="D68" s="81">
        <f>SUM(D32,D49,D66)</f>
        <v>1574950</v>
      </c>
      <c r="E68" s="81">
        <f>SUM(E32,E49,E66)</f>
        <v>936028</v>
      </c>
    </row>
    <row r="69" spans="1:5" ht="12" customHeight="1" thickTop="1">
      <c r="A69" s="151"/>
      <c r="B69" s="152"/>
      <c r="C69" s="171"/>
      <c r="D69" s="77"/>
      <c r="E69" s="77"/>
    </row>
    <row r="70" spans="1:5" ht="12" customHeight="1">
      <c r="A70" s="151"/>
      <c r="B70" s="152"/>
      <c r="C70" s="171"/>
      <c r="D70" s="77"/>
      <c r="E70" s="77"/>
    </row>
    <row r="71" spans="1:5" ht="12" customHeight="1">
      <c r="A71" s="45" t="s">
        <v>27</v>
      </c>
      <c r="B71" s="46"/>
      <c r="C71" s="72"/>
      <c r="D71" s="47"/>
      <c r="E71" s="47"/>
    </row>
    <row r="72" spans="1:5" ht="12" customHeight="1">
      <c r="A72" s="45" t="s">
        <v>28</v>
      </c>
      <c r="B72" s="46" t="s">
        <v>11</v>
      </c>
      <c r="C72" s="72"/>
      <c r="D72" s="47"/>
      <c r="E72" s="47"/>
    </row>
    <row r="73" spans="1:5" ht="12" customHeight="1">
      <c r="A73" s="45" t="s">
        <v>29</v>
      </c>
      <c r="B73" s="46" t="s">
        <v>30</v>
      </c>
      <c r="C73" s="72"/>
      <c r="D73" s="47"/>
      <c r="E73" s="47"/>
    </row>
    <row r="74" spans="1:5" s="31" customFormat="1" ht="12" customHeight="1">
      <c r="A74" s="45" t="s">
        <v>10</v>
      </c>
      <c r="B74" s="46">
        <v>100</v>
      </c>
      <c r="C74" s="73">
        <f>SUM(C75:C76)</f>
        <v>6191</v>
      </c>
      <c r="D74" s="48">
        <f>SUM(D75:D76)</f>
        <v>8003</v>
      </c>
      <c r="E74" s="48">
        <f>SUM(E75:E76)</f>
        <v>5252</v>
      </c>
    </row>
    <row r="75" spans="1:5" s="31" customFormat="1" ht="12" customHeight="1">
      <c r="A75" s="50" t="s">
        <v>12</v>
      </c>
      <c r="B75" s="57">
        <v>101</v>
      </c>
      <c r="C75" s="169">
        <v>6191</v>
      </c>
      <c r="D75" s="58">
        <v>8003</v>
      </c>
      <c r="E75" s="58">
        <v>5252</v>
      </c>
    </row>
    <row r="76" spans="1:5" ht="12" customHeight="1">
      <c r="A76" s="50" t="s">
        <v>15</v>
      </c>
      <c r="B76" s="51">
        <v>109</v>
      </c>
      <c r="C76" s="72"/>
      <c r="D76" s="47"/>
      <c r="E76" s="47"/>
    </row>
    <row r="77" spans="1:5" s="31" customFormat="1" ht="12" customHeight="1">
      <c r="A77" s="45" t="s">
        <v>16</v>
      </c>
      <c r="B77" s="46">
        <v>200</v>
      </c>
      <c r="C77" s="73">
        <f>SUM(C78:C82)</f>
        <v>22380</v>
      </c>
      <c r="D77" s="48">
        <f>SUM(D78:D82)</f>
        <v>24600</v>
      </c>
      <c r="E77" s="48">
        <f>SUM(E78:E82)</f>
        <v>8134</v>
      </c>
    </row>
    <row r="78" spans="1:5" ht="12" customHeight="1">
      <c r="A78" s="50" t="s">
        <v>17</v>
      </c>
      <c r="B78" s="51">
        <v>201</v>
      </c>
      <c r="C78" s="170">
        <v>22380</v>
      </c>
      <c r="D78" s="59">
        <v>23697</v>
      </c>
      <c r="E78" s="59">
        <v>7231</v>
      </c>
    </row>
    <row r="79" spans="1:5" ht="12" customHeight="1">
      <c r="A79" s="50" t="s">
        <v>18</v>
      </c>
      <c r="B79" s="51">
        <v>202</v>
      </c>
      <c r="C79" s="170"/>
      <c r="D79" s="59">
        <v>600</v>
      </c>
      <c r="E79" s="59">
        <v>600</v>
      </c>
    </row>
    <row r="80" spans="1:5" ht="12" customHeight="1">
      <c r="A80" s="50" t="s">
        <v>19</v>
      </c>
      <c r="B80" s="51">
        <v>205</v>
      </c>
      <c r="C80" s="72"/>
      <c r="D80" s="47">
        <v>184</v>
      </c>
      <c r="E80" s="47">
        <v>184</v>
      </c>
    </row>
    <row r="81" spans="1:5" ht="12" customHeight="1">
      <c r="A81" s="50" t="s">
        <v>20</v>
      </c>
      <c r="B81" s="51">
        <v>208</v>
      </c>
      <c r="C81" s="72"/>
      <c r="D81" s="47">
        <v>13</v>
      </c>
      <c r="E81" s="47">
        <v>13</v>
      </c>
    </row>
    <row r="82" spans="1:5" ht="12" customHeight="1">
      <c r="A82" s="50" t="s">
        <v>21</v>
      </c>
      <c r="B82" s="51">
        <v>209</v>
      </c>
      <c r="C82" s="72"/>
      <c r="D82" s="47">
        <v>106</v>
      </c>
      <c r="E82" s="47">
        <v>106</v>
      </c>
    </row>
    <row r="83" spans="1:5" s="31" customFormat="1" ht="12" customHeight="1">
      <c r="A83" s="45" t="s">
        <v>22</v>
      </c>
      <c r="B83" s="46">
        <v>300</v>
      </c>
      <c r="C83" s="74">
        <v>2955</v>
      </c>
      <c r="D83" s="52">
        <v>3927</v>
      </c>
      <c r="E83" s="52">
        <v>3327</v>
      </c>
    </row>
    <row r="84" spans="1:5" s="31" customFormat="1" ht="12" customHeight="1">
      <c r="A84" s="45" t="s">
        <v>23</v>
      </c>
      <c r="B84" s="46">
        <v>500</v>
      </c>
      <c r="C84" s="74">
        <v>479</v>
      </c>
      <c r="D84" s="52">
        <v>649</v>
      </c>
      <c r="E84" s="52">
        <v>564</v>
      </c>
    </row>
    <row r="85" spans="1:5" s="31" customFormat="1" ht="12" customHeight="1">
      <c r="A85" s="45" t="s">
        <v>24</v>
      </c>
      <c r="B85" s="46">
        <v>700</v>
      </c>
      <c r="C85" s="74"/>
      <c r="D85" s="52">
        <v>50</v>
      </c>
      <c r="E85" s="52">
        <v>30</v>
      </c>
    </row>
    <row r="86" spans="1:5" s="31" customFormat="1" ht="12" customHeight="1">
      <c r="A86" s="45" t="s">
        <v>31</v>
      </c>
      <c r="B86" s="46">
        <v>1000</v>
      </c>
      <c r="C86" s="73">
        <f>SUM(C87:C94)</f>
        <v>17521</v>
      </c>
      <c r="D86" s="48">
        <f>SUM(D87:D94)</f>
        <v>17521</v>
      </c>
      <c r="E86" s="48">
        <f>SUM(E87:E94)</f>
        <v>13132</v>
      </c>
    </row>
    <row r="87" spans="1:5" ht="12" customHeight="1">
      <c r="A87" s="50" t="s">
        <v>32</v>
      </c>
      <c r="B87" s="51">
        <v>1013</v>
      </c>
      <c r="C87" s="72"/>
      <c r="D87" s="47"/>
      <c r="E87" s="47"/>
    </row>
    <row r="88" spans="1:5" ht="12" customHeight="1">
      <c r="A88" s="50" t="s">
        <v>33</v>
      </c>
      <c r="B88" s="51">
        <v>1015</v>
      </c>
      <c r="C88" s="72"/>
      <c r="D88" s="47">
        <v>410</v>
      </c>
      <c r="E88" s="47">
        <v>410</v>
      </c>
    </row>
    <row r="89" spans="1:5" ht="12" customHeight="1">
      <c r="A89" s="50" t="s">
        <v>34</v>
      </c>
      <c r="B89" s="51">
        <v>1016</v>
      </c>
      <c r="C89" s="72"/>
      <c r="D89" s="47">
        <v>100</v>
      </c>
      <c r="E89" s="47">
        <v>14</v>
      </c>
    </row>
    <row r="90" spans="1:5" ht="12" customHeight="1">
      <c r="A90" s="50" t="s">
        <v>35</v>
      </c>
      <c r="B90" s="51">
        <v>1020</v>
      </c>
      <c r="C90" s="72"/>
      <c r="D90" s="47">
        <v>12635</v>
      </c>
      <c r="E90" s="47">
        <v>12635</v>
      </c>
    </row>
    <row r="91" spans="1:5" ht="12" customHeight="1">
      <c r="A91" s="50" t="s">
        <v>36</v>
      </c>
      <c r="B91" s="51">
        <v>1030</v>
      </c>
      <c r="C91" s="72"/>
      <c r="D91" s="47"/>
      <c r="E91" s="47"/>
    </row>
    <row r="92" spans="1:5" ht="12" customHeight="1">
      <c r="A92" s="50" t="s">
        <v>37</v>
      </c>
      <c r="B92" s="51">
        <v>1051</v>
      </c>
      <c r="C92" s="72"/>
      <c r="D92" s="47"/>
      <c r="E92" s="47"/>
    </row>
    <row r="93" spans="1:5" ht="12" customHeight="1">
      <c r="A93" s="50" t="s">
        <v>38</v>
      </c>
      <c r="B93" s="51">
        <v>1091</v>
      </c>
      <c r="C93" s="72">
        <v>857</v>
      </c>
      <c r="D93" s="47">
        <v>521</v>
      </c>
      <c r="E93" s="47">
        <v>0</v>
      </c>
    </row>
    <row r="94" spans="1:5" ht="12" customHeight="1">
      <c r="A94" s="50" t="s">
        <v>39</v>
      </c>
      <c r="B94" s="51">
        <v>1098</v>
      </c>
      <c r="C94" s="72">
        <f>17521-857</f>
        <v>16664</v>
      </c>
      <c r="D94" s="47">
        <v>3855</v>
      </c>
      <c r="E94" s="47">
        <v>73</v>
      </c>
    </row>
    <row r="95" spans="1:5" s="31" customFormat="1" ht="12" customHeight="1" thickBot="1">
      <c r="A95" s="60" t="s">
        <v>25</v>
      </c>
      <c r="B95" s="46">
        <v>9999</v>
      </c>
      <c r="C95" s="75">
        <f>SUM(C84,C85,C86,C74,C77,C83)</f>
        <v>49526</v>
      </c>
      <c r="D95" s="53">
        <f>SUM(D84,D85,D86,D74,D77,D83)</f>
        <v>54750</v>
      </c>
      <c r="E95" s="53">
        <f>SUM(E84,E85,E86,E74,E77,E83)</f>
        <v>30439</v>
      </c>
    </row>
    <row r="96" spans="1:5" ht="12" customHeight="1">
      <c r="A96" s="50"/>
      <c r="B96" s="61"/>
      <c r="C96" s="72"/>
      <c r="D96" s="47"/>
      <c r="E96" s="47"/>
    </row>
    <row r="97" spans="1:5" ht="12" customHeight="1">
      <c r="A97" s="45" t="s">
        <v>40</v>
      </c>
      <c r="B97" s="46" t="s">
        <v>41</v>
      </c>
      <c r="C97" s="72"/>
      <c r="D97" s="47"/>
      <c r="E97" s="47"/>
    </row>
    <row r="98" spans="1:5" s="31" customFormat="1" ht="12" customHeight="1">
      <c r="A98" s="45" t="s">
        <v>16</v>
      </c>
      <c r="B98" s="46">
        <v>200</v>
      </c>
      <c r="C98" s="74">
        <f>SUM(C99:C101)</f>
        <v>0</v>
      </c>
      <c r="D98" s="52">
        <f>SUM(D99:D101)</f>
        <v>0</v>
      </c>
      <c r="E98" s="52">
        <f>SUM(E99:E101)</f>
        <v>0</v>
      </c>
    </row>
    <row r="99" spans="1:5" ht="12" customHeight="1">
      <c r="A99" s="50" t="s">
        <v>17</v>
      </c>
      <c r="B99" s="51">
        <v>201</v>
      </c>
      <c r="C99" s="72"/>
      <c r="D99" s="47"/>
      <c r="E99" s="47"/>
    </row>
    <row r="100" spans="1:5" ht="12" customHeight="1">
      <c r="A100" s="50" t="s">
        <v>18</v>
      </c>
      <c r="B100" s="51">
        <v>202</v>
      </c>
      <c r="C100" s="72"/>
      <c r="D100" s="47"/>
      <c r="E100" s="47"/>
    </row>
    <row r="101" spans="1:5" ht="12" customHeight="1">
      <c r="A101" s="50" t="s">
        <v>19</v>
      </c>
      <c r="B101" s="51">
        <v>205</v>
      </c>
      <c r="C101" s="72"/>
      <c r="D101" s="47"/>
      <c r="E101" s="47"/>
    </row>
    <row r="102" spans="1:5" s="31" customFormat="1" ht="12" customHeight="1">
      <c r="A102" s="45" t="s">
        <v>22</v>
      </c>
      <c r="B102" s="46">
        <v>300</v>
      </c>
      <c r="C102" s="74"/>
      <c r="D102" s="52"/>
      <c r="E102" s="52"/>
    </row>
    <row r="103" spans="1:5" s="31" customFormat="1" ht="12" customHeight="1">
      <c r="A103" s="45" t="s">
        <v>23</v>
      </c>
      <c r="B103" s="46">
        <v>500</v>
      </c>
      <c r="C103" s="74"/>
      <c r="D103" s="52"/>
      <c r="E103" s="52"/>
    </row>
    <row r="104" spans="1:5" s="31" customFormat="1" ht="12" customHeight="1">
      <c r="A104" s="45" t="s">
        <v>24</v>
      </c>
      <c r="B104" s="46">
        <v>700</v>
      </c>
      <c r="C104" s="74"/>
      <c r="D104" s="52"/>
      <c r="E104" s="52"/>
    </row>
    <row r="105" spans="1:5" s="31" customFormat="1" ht="12" customHeight="1">
      <c r="A105" s="45" t="s">
        <v>31</v>
      </c>
      <c r="B105" s="46">
        <v>1000</v>
      </c>
      <c r="C105" s="74">
        <f>SUM(C106:C113)</f>
        <v>3000</v>
      </c>
      <c r="D105" s="52">
        <f>SUM(D106:D113)</f>
        <v>36957</v>
      </c>
      <c r="E105" s="52">
        <f>SUM(E106:E113)</f>
        <v>36539</v>
      </c>
    </row>
    <row r="106" spans="1:5" ht="12" customHeight="1">
      <c r="A106" s="50" t="s">
        <v>42</v>
      </c>
      <c r="B106" s="51">
        <v>1011</v>
      </c>
      <c r="C106" s="72"/>
      <c r="D106" s="47"/>
      <c r="E106" s="47"/>
    </row>
    <row r="107" spans="1:5" ht="12" customHeight="1">
      <c r="A107" s="50" t="s">
        <v>32</v>
      </c>
      <c r="B107" s="51">
        <v>1013</v>
      </c>
      <c r="C107" s="72"/>
      <c r="D107" s="47"/>
      <c r="E107" s="47"/>
    </row>
    <row r="108" spans="1:5" ht="12" customHeight="1">
      <c r="A108" s="50" t="s">
        <v>33</v>
      </c>
      <c r="B108" s="51">
        <v>1015</v>
      </c>
      <c r="C108" s="72"/>
      <c r="D108" s="47"/>
      <c r="E108" s="47"/>
    </row>
    <row r="109" spans="1:5" ht="12" customHeight="1">
      <c r="A109" s="50" t="s">
        <v>34</v>
      </c>
      <c r="B109" s="51">
        <v>1016</v>
      </c>
      <c r="C109" s="72"/>
      <c r="D109" s="47"/>
      <c r="E109" s="47"/>
    </row>
    <row r="110" spans="1:5" ht="12" customHeight="1">
      <c r="A110" s="50" t="s">
        <v>35</v>
      </c>
      <c r="B110" s="51">
        <v>1020</v>
      </c>
      <c r="C110" s="72"/>
      <c r="D110" s="47">
        <v>987</v>
      </c>
      <c r="E110" s="47">
        <v>987</v>
      </c>
    </row>
    <row r="111" spans="1:5" ht="12" customHeight="1">
      <c r="A111" s="50" t="s">
        <v>36</v>
      </c>
      <c r="B111" s="51">
        <v>1030</v>
      </c>
      <c r="C111" s="72"/>
      <c r="D111" s="47"/>
      <c r="E111" s="47"/>
    </row>
    <row r="112" spans="1:5" ht="12" customHeight="1">
      <c r="A112" s="50" t="s">
        <v>37</v>
      </c>
      <c r="B112" s="51">
        <v>1051</v>
      </c>
      <c r="C112" s="72"/>
      <c r="D112" s="47">
        <v>158</v>
      </c>
      <c r="E112" s="47">
        <v>136</v>
      </c>
    </row>
    <row r="113" spans="1:5" ht="12" customHeight="1">
      <c r="A113" s="50" t="s">
        <v>39</v>
      </c>
      <c r="B113" s="51">
        <v>1098</v>
      </c>
      <c r="C113" s="72">
        <v>3000</v>
      </c>
      <c r="D113" s="47">
        <v>35812</v>
      </c>
      <c r="E113" s="47">
        <v>35416</v>
      </c>
    </row>
    <row r="114" spans="1:5" s="31" customFormat="1" ht="12" customHeight="1" thickBot="1">
      <c r="A114" s="45" t="s">
        <v>25</v>
      </c>
      <c r="B114" s="46">
        <v>9999</v>
      </c>
      <c r="C114" s="78">
        <f>SUM(C98,C102,C103,C104,C105)</f>
        <v>3000</v>
      </c>
      <c r="D114" s="62">
        <f>SUM(D98,D102,D103,D104,D105)</f>
        <v>36957</v>
      </c>
      <c r="E114" s="62">
        <f>SUM(E98,E102,E103,E104,E105)</f>
        <v>36539</v>
      </c>
    </row>
    <row r="115" spans="1:5" s="31" customFormat="1" ht="12" customHeight="1">
      <c r="A115" s="45" t="s">
        <v>43</v>
      </c>
      <c r="B115" s="46"/>
      <c r="C115" s="74">
        <f>SUM(C95,C114)</f>
        <v>52526</v>
      </c>
      <c r="D115" s="52">
        <f>SUM(D95,D114)</f>
        <v>91707</v>
      </c>
      <c r="E115" s="52">
        <f>SUM(E95,E114)</f>
        <v>66978</v>
      </c>
    </row>
    <row r="116" spans="1:5" ht="12" customHeight="1">
      <c r="A116" s="45" t="s">
        <v>44</v>
      </c>
      <c r="B116" s="46"/>
      <c r="C116" s="72"/>
      <c r="D116" s="47"/>
      <c r="E116" s="47"/>
    </row>
    <row r="117" spans="1:5" ht="12" customHeight="1">
      <c r="A117" s="45" t="s">
        <v>45</v>
      </c>
      <c r="B117" s="46" t="s">
        <v>46</v>
      </c>
      <c r="C117" s="72"/>
      <c r="D117" s="47"/>
      <c r="E117" s="47"/>
    </row>
    <row r="118" spans="1:5" ht="12" customHeight="1">
      <c r="A118" s="45" t="s">
        <v>10</v>
      </c>
      <c r="B118" s="46">
        <v>100</v>
      </c>
      <c r="C118" s="105">
        <f>SUM(C119)</f>
        <v>2110</v>
      </c>
      <c r="D118" s="63">
        <f>SUM(D119)</f>
        <v>2565</v>
      </c>
      <c r="E118" s="63">
        <f>SUM(E119)</f>
        <v>0</v>
      </c>
    </row>
    <row r="119" spans="1:5" ht="12" customHeight="1">
      <c r="A119" s="50" t="s">
        <v>12</v>
      </c>
      <c r="B119" s="57">
        <v>101</v>
      </c>
      <c r="C119" s="72">
        <v>2110</v>
      </c>
      <c r="D119" s="47">
        <v>2565</v>
      </c>
      <c r="E119" s="47"/>
    </row>
    <row r="120" spans="1:5" ht="12" customHeight="1">
      <c r="A120" s="45" t="s">
        <v>16</v>
      </c>
      <c r="B120" s="46">
        <v>200</v>
      </c>
      <c r="C120" s="105">
        <f>SUM(C121)</f>
        <v>1980</v>
      </c>
      <c r="D120" s="63">
        <f>SUM(D121)</f>
        <v>3215</v>
      </c>
      <c r="E120" s="63">
        <f>SUM(E121)</f>
        <v>0</v>
      </c>
    </row>
    <row r="121" spans="1:5" ht="12" customHeight="1">
      <c r="A121" s="50" t="s">
        <v>18</v>
      </c>
      <c r="B121" s="46">
        <v>202</v>
      </c>
      <c r="C121" s="72">
        <v>1980</v>
      </c>
      <c r="D121" s="47">
        <v>3215</v>
      </c>
      <c r="E121" s="47"/>
    </row>
    <row r="122" spans="1:5" ht="12" customHeight="1">
      <c r="A122" s="45" t="s">
        <v>22</v>
      </c>
      <c r="B122" s="46">
        <v>300</v>
      </c>
      <c r="C122" s="72">
        <f>513+547</f>
        <v>1060</v>
      </c>
      <c r="D122" s="47">
        <v>1489</v>
      </c>
      <c r="E122" s="47"/>
    </row>
    <row r="123" spans="1:5" ht="12" customHeight="1">
      <c r="A123" s="45" t="s">
        <v>23</v>
      </c>
      <c r="B123" s="46">
        <v>500</v>
      </c>
      <c r="C123" s="72">
        <f>83+89</f>
        <v>172</v>
      </c>
      <c r="D123" s="47">
        <v>243</v>
      </c>
      <c r="E123" s="47"/>
    </row>
    <row r="124" spans="1:5" ht="12" customHeight="1">
      <c r="A124" s="64" t="s">
        <v>31</v>
      </c>
      <c r="B124" s="65">
        <v>1000</v>
      </c>
      <c r="C124" s="74">
        <f>SUM(C125:C130)</f>
        <v>16491</v>
      </c>
      <c r="D124" s="52">
        <f>SUM(D125:D130)</f>
        <v>18420</v>
      </c>
      <c r="E124" s="52">
        <f>SUM(E125:E130)</f>
        <v>17612</v>
      </c>
    </row>
    <row r="125" spans="1:5" ht="12" customHeight="1">
      <c r="A125" s="50" t="s">
        <v>32</v>
      </c>
      <c r="B125" s="51">
        <v>1013</v>
      </c>
      <c r="C125" s="72"/>
      <c r="D125" s="47"/>
      <c r="E125" s="47"/>
    </row>
    <row r="126" spans="1:5" ht="12" customHeight="1">
      <c r="A126" s="50" t="s">
        <v>33</v>
      </c>
      <c r="B126" s="51">
        <v>1015</v>
      </c>
      <c r="C126" s="72"/>
      <c r="D126" s="47">
        <v>22</v>
      </c>
      <c r="E126" s="47">
        <v>22</v>
      </c>
    </row>
    <row r="127" spans="1:5" ht="12" customHeight="1">
      <c r="A127" s="50" t="s">
        <v>34</v>
      </c>
      <c r="B127" s="51">
        <v>1016</v>
      </c>
      <c r="C127" s="72"/>
      <c r="D127" s="47">
        <v>1858</v>
      </c>
      <c r="E127" s="47">
        <v>1858</v>
      </c>
    </row>
    <row r="128" spans="1:5" ht="12" customHeight="1">
      <c r="A128" s="50" t="s">
        <v>35</v>
      </c>
      <c r="B128" s="51">
        <v>1020</v>
      </c>
      <c r="C128" s="72"/>
      <c r="D128" s="47">
        <v>12299</v>
      </c>
      <c r="E128" s="47">
        <v>12299</v>
      </c>
    </row>
    <row r="129" spans="1:5" ht="12" customHeight="1">
      <c r="A129" s="50" t="s">
        <v>37</v>
      </c>
      <c r="B129" s="51">
        <v>1051</v>
      </c>
      <c r="C129" s="72"/>
      <c r="D129" s="47">
        <v>164</v>
      </c>
      <c r="E129" s="47">
        <v>164</v>
      </c>
    </row>
    <row r="130" spans="1:5" ht="12" customHeight="1">
      <c r="A130" s="50" t="s">
        <v>39</v>
      </c>
      <c r="B130" s="51">
        <v>1098</v>
      </c>
      <c r="C130" s="72">
        <v>16491</v>
      </c>
      <c r="D130" s="47">
        <v>4077</v>
      </c>
      <c r="E130" s="47">
        <v>3269</v>
      </c>
    </row>
    <row r="131" spans="1:5" s="31" customFormat="1" ht="12" customHeight="1" thickBot="1">
      <c r="A131" s="45" t="s">
        <v>25</v>
      </c>
      <c r="B131" s="46">
        <v>9999</v>
      </c>
      <c r="C131" s="78">
        <f>SUM(C118,C120,C122,C123,C124)</f>
        <v>21813</v>
      </c>
      <c r="D131" s="62">
        <f>SUM(D118,D120,D122,D123,D124)</f>
        <v>25932</v>
      </c>
      <c r="E131" s="62">
        <f>SUM(E118,E120,E122,E123,E124)</f>
        <v>17612</v>
      </c>
    </row>
    <row r="132" spans="1:5" s="31" customFormat="1" ht="12" customHeight="1">
      <c r="A132" s="45" t="s">
        <v>47</v>
      </c>
      <c r="B132" s="46"/>
      <c r="C132" s="80">
        <f>SUM(C131)</f>
        <v>21813</v>
      </c>
      <c r="D132" s="67">
        <f>SUM(D131)</f>
        <v>25932</v>
      </c>
      <c r="E132" s="67">
        <f>SUM(E131)</f>
        <v>17612</v>
      </c>
    </row>
    <row r="133" spans="1:5" s="31" customFormat="1" ht="12" customHeight="1">
      <c r="A133" s="45"/>
      <c r="B133" s="46"/>
      <c r="C133" s="74"/>
      <c r="D133" s="52"/>
      <c r="E133" s="52"/>
    </row>
    <row r="134" spans="1:5" ht="12" customHeight="1" thickBot="1">
      <c r="A134" s="42" t="s">
        <v>48</v>
      </c>
      <c r="B134" s="54"/>
      <c r="C134" s="81">
        <f>SUM(C115,C132)</f>
        <v>74339</v>
      </c>
      <c r="D134" s="55">
        <f>SUM(D115,D132)</f>
        <v>117639</v>
      </c>
      <c r="E134" s="55">
        <f>SUM(E115,E132)</f>
        <v>84590</v>
      </c>
    </row>
    <row r="135" spans="1:5" ht="12" customHeight="1" thickTop="1">
      <c r="A135" s="151"/>
      <c r="B135" s="152"/>
      <c r="C135" s="171"/>
      <c r="D135" s="77"/>
      <c r="E135" s="77"/>
    </row>
    <row r="136" spans="1:5" ht="12" customHeight="1">
      <c r="A136" s="151"/>
      <c r="B136" s="152"/>
      <c r="C136" s="171"/>
      <c r="D136" s="77"/>
      <c r="E136" s="77"/>
    </row>
    <row r="137" spans="1:5" ht="12" customHeight="1">
      <c r="A137" s="151"/>
      <c r="B137" s="152"/>
      <c r="C137" s="171"/>
      <c r="D137" s="77"/>
      <c r="E137" s="77"/>
    </row>
    <row r="138" spans="1:5" ht="12" customHeight="1">
      <c r="A138" s="151"/>
      <c r="B138" s="152"/>
      <c r="C138" s="171"/>
      <c r="D138" s="77"/>
      <c r="E138" s="77"/>
    </row>
    <row r="139" spans="1:5" ht="12" customHeight="1">
      <c r="A139" s="45" t="s">
        <v>49</v>
      </c>
      <c r="B139" s="46"/>
      <c r="C139" s="72"/>
      <c r="D139" s="47"/>
      <c r="E139" s="47"/>
    </row>
    <row r="140" spans="1:5" ht="12" customHeight="1">
      <c r="A140" s="45" t="s">
        <v>50</v>
      </c>
      <c r="B140" s="46" t="s">
        <v>51</v>
      </c>
      <c r="C140" s="72"/>
      <c r="D140" s="47"/>
      <c r="E140" s="47"/>
    </row>
    <row r="141" spans="1:5" s="31" customFormat="1" ht="12.75" customHeight="1">
      <c r="A141" s="45" t="s">
        <v>10</v>
      </c>
      <c r="B141" s="46">
        <v>100</v>
      </c>
      <c r="C141" s="73">
        <f>SUM(C142:C143)</f>
        <v>1009225</v>
      </c>
      <c r="D141" s="48">
        <f>SUM(D142:D143)</f>
        <v>1105199</v>
      </c>
      <c r="E141" s="48">
        <f>SUM(E142:E143)</f>
        <v>788078</v>
      </c>
    </row>
    <row r="142" spans="1:5" ht="12" customHeight="1">
      <c r="A142" s="50" t="s">
        <v>12</v>
      </c>
      <c r="B142" s="51">
        <v>101</v>
      </c>
      <c r="C142" s="72">
        <v>1009225</v>
      </c>
      <c r="D142" s="47">
        <v>1047704</v>
      </c>
      <c r="E142" s="47">
        <v>730583</v>
      </c>
    </row>
    <row r="143" spans="1:5" ht="12" customHeight="1">
      <c r="A143" s="50" t="s">
        <v>15</v>
      </c>
      <c r="B143" s="51">
        <v>109</v>
      </c>
      <c r="C143" s="72"/>
      <c r="D143" s="47">
        <v>57495</v>
      </c>
      <c r="E143" s="47">
        <v>57495</v>
      </c>
    </row>
    <row r="144" spans="1:5" s="31" customFormat="1" ht="12" customHeight="1">
      <c r="A144" s="45" t="s">
        <v>16</v>
      </c>
      <c r="B144" s="46">
        <v>200</v>
      </c>
      <c r="C144" s="73">
        <f>SUM(C145:C147)</f>
        <v>58350</v>
      </c>
      <c r="D144" s="73">
        <f>SUM(D145:D147)</f>
        <v>59627</v>
      </c>
      <c r="E144" s="73">
        <f>SUM(E145:E147)</f>
        <v>15373</v>
      </c>
    </row>
    <row r="145" spans="1:5" s="31" customFormat="1" ht="12" customHeight="1">
      <c r="A145" s="50" t="s">
        <v>19</v>
      </c>
      <c r="B145" s="51">
        <v>205</v>
      </c>
      <c r="C145" s="73"/>
      <c r="D145" s="59">
        <v>9433</v>
      </c>
      <c r="E145" s="59">
        <v>9433</v>
      </c>
    </row>
    <row r="146" spans="1:5" ht="12" customHeight="1">
      <c r="A146" s="50" t="s">
        <v>52</v>
      </c>
      <c r="B146" s="51">
        <v>208</v>
      </c>
      <c r="C146" s="72">
        <v>18900</v>
      </c>
      <c r="D146" s="47">
        <v>18900</v>
      </c>
      <c r="E146" s="47">
        <v>5940</v>
      </c>
    </row>
    <row r="147" spans="1:5" ht="12" customHeight="1">
      <c r="A147" s="50" t="s">
        <v>53</v>
      </c>
      <c r="B147" s="51">
        <v>209</v>
      </c>
      <c r="C147" s="72">
        <v>39450</v>
      </c>
      <c r="D147" s="47">
        <v>31294</v>
      </c>
      <c r="E147" s="47">
        <v>0</v>
      </c>
    </row>
    <row r="148" spans="1:5" s="31" customFormat="1" ht="12" customHeight="1">
      <c r="A148" s="45" t="s">
        <v>22</v>
      </c>
      <c r="B148" s="46">
        <v>300</v>
      </c>
      <c r="C148" s="74">
        <v>268544</v>
      </c>
      <c r="D148" s="52">
        <v>285911</v>
      </c>
      <c r="E148" s="52">
        <v>190103</v>
      </c>
    </row>
    <row r="149" spans="1:5" s="31" customFormat="1" ht="12" customHeight="1">
      <c r="A149" s="45" t="s">
        <v>54</v>
      </c>
      <c r="B149" s="46">
        <v>400</v>
      </c>
      <c r="C149" s="74">
        <v>31792</v>
      </c>
      <c r="D149" s="52">
        <v>34098</v>
      </c>
      <c r="E149" s="52">
        <v>22889</v>
      </c>
    </row>
    <row r="150" spans="1:5" s="31" customFormat="1" ht="12" customHeight="1">
      <c r="A150" s="45" t="s">
        <v>23</v>
      </c>
      <c r="B150" s="46">
        <v>500</v>
      </c>
      <c r="C150" s="74">
        <v>44759</v>
      </c>
      <c r="D150" s="52">
        <v>48785</v>
      </c>
      <c r="E150" s="52">
        <v>34437</v>
      </c>
    </row>
    <row r="151" spans="1:5" s="31" customFormat="1" ht="12" customHeight="1">
      <c r="A151" s="45" t="s">
        <v>24</v>
      </c>
      <c r="B151" s="46">
        <v>700</v>
      </c>
      <c r="C151" s="74">
        <v>7509</v>
      </c>
      <c r="D151" s="52">
        <v>8042</v>
      </c>
      <c r="E151" s="52">
        <v>6595</v>
      </c>
    </row>
    <row r="152" spans="1:5" s="31" customFormat="1" ht="12" customHeight="1" thickBot="1">
      <c r="A152" s="45" t="s">
        <v>25</v>
      </c>
      <c r="B152" s="46">
        <v>9999</v>
      </c>
      <c r="C152" s="75">
        <f>SUM(C141,C144,C148:C151)</f>
        <v>1420179</v>
      </c>
      <c r="D152" s="53">
        <f>SUM(D141,D144,D148:D151)</f>
        <v>1541662</v>
      </c>
      <c r="E152" s="53">
        <f>SUM(E141,E144,E148:E151)</f>
        <v>1057475</v>
      </c>
    </row>
    <row r="153" spans="1:5" ht="12" customHeight="1">
      <c r="A153" s="45"/>
      <c r="B153" s="46"/>
      <c r="C153" s="167"/>
      <c r="D153" s="43"/>
      <c r="E153" s="43"/>
    </row>
    <row r="154" spans="1:5" ht="12" customHeight="1">
      <c r="A154" s="45" t="s">
        <v>55</v>
      </c>
      <c r="B154" s="46" t="s">
        <v>56</v>
      </c>
      <c r="C154" s="72"/>
      <c r="D154" s="47"/>
      <c r="E154" s="47"/>
    </row>
    <row r="155" spans="1:5" s="31" customFormat="1" ht="12" customHeight="1">
      <c r="A155" s="45" t="s">
        <v>10</v>
      </c>
      <c r="B155" s="46">
        <v>100</v>
      </c>
      <c r="C155" s="73">
        <f>SUM(C156:C157)</f>
        <v>48524</v>
      </c>
      <c r="D155" s="48">
        <f>SUM(D156:D157)</f>
        <v>52791</v>
      </c>
      <c r="E155" s="48">
        <f>SUM(E156:E157)</f>
        <v>35770</v>
      </c>
    </row>
    <row r="156" spans="1:5" ht="12" customHeight="1">
      <c r="A156" s="50" t="s">
        <v>12</v>
      </c>
      <c r="B156" s="51">
        <v>101</v>
      </c>
      <c r="C156" s="72">
        <v>48524</v>
      </c>
      <c r="D156" s="47">
        <v>50377</v>
      </c>
      <c r="E156" s="47">
        <v>33356</v>
      </c>
    </row>
    <row r="157" spans="1:5" ht="12" customHeight="1">
      <c r="A157" s="50" t="s">
        <v>15</v>
      </c>
      <c r="B157" s="51">
        <v>109</v>
      </c>
      <c r="C157" s="72"/>
      <c r="D157" s="47">
        <v>2414</v>
      </c>
      <c r="E157" s="47">
        <v>2414</v>
      </c>
    </row>
    <row r="158" spans="1:5" s="31" customFormat="1" ht="12" customHeight="1">
      <c r="A158" s="45" t="s">
        <v>16</v>
      </c>
      <c r="B158" s="46">
        <v>200</v>
      </c>
      <c r="C158" s="73">
        <f>SUM(C159:C160)</f>
        <v>0</v>
      </c>
      <c r="D158" s="73">
        <f>SUM(D159:D160)</f>
        <v>858</v>
      </c>
      <c r="E158" s="73">
        <f>SUM(E159:E160)</f>
        <v>858</v>
      </c>
    </row>
    <row r="159" spans="1:5" s="31" customFormat="1" ht="12" customHeight="1">
      <c r="A159" s="50" t="s">
        <v>19</v>
      </c>
      <c r="B159" s="51">
        <v>205</v>
      </c>
      <c r="C159" s="73"/>
      <c r="D159" s="59">
        <v>372</v>
      </c>
      <c r="E159" s="59">
        <v>372</v>
      </c>
    </row>
    <row r="160" spans="1:5" ht="12" customHeight="1">
      <c r="A160" s="50" t="s">
        <v>52</v>
      </c>
      <c r="B160" s="51">
        <v>208</v>
      </c>
      <c r="C160" s="72"/>
      <c r="D160" s="47">
        <v>486</v>
      </c>
      <c r="E160" s="47">
        <v>486</v>
      </c>
    </row>
    <row r="161" spans="1:5" s="31" customFormat="1" ht="12" customHeight="1">
      <c r="A161" s="45" t="s">
        <v>22</v>
      </c>
      <c r="B161" s="46">
        <v>300</v>
      </c>
      <c r="C161" s="74">
        <v>12911</v>
      </c>
      <c r="D161" s="52">
        <v>12599</v>
      </c>
      <c r="E161" s="52">
        <v>8596</v>
      </c>
    </row>
    <row r="162" spans="1:5" s="31" customFormat="1" ht="12" customHeight="1">
      <c r="A162" s="45" t="s">
        <v>54</v>
      </c>
      <c r="B162" s="46">
        <v>400</v>
      </c>
      <c r="C162" s="74">
        <v>2189</v>
      </c>
      <c r="D162" s="52">
        <v>2336</v>
      </c>
      <c r="E162" s="52">
        <v>1535</v>
      </c>
    </row>
    <row r="163" spans="1:5" s="31" customFormat="1" ht="12" customHeight="1">
      <c r="A163" s="45" t="s">
        <v>23</v>
      </c>
      <c r="B163" s="46">
        <v>500</v>
      </c>
      <c r="C163" s="74">
        <v>2152</v>
      </c>
      <c r="D163" s="52">
        <v>2330</v>
      </c>
      <c r="E163" s="52">
        <v>1524</v>
      </c>
    </row>
    <row r="164" spans="1:5" s="31" customFormat="1" ht="12" customHeight="1">
      <c r="A164" s="45" t="s">
        <v>24</v>
      </c>
      <c r="B164" s="46">
        <v>700</v>
      </c>
      <c r="C164" s="74">
        <v>361</v>
      </c>
      <c r="D164" s="52">
        <v>587</v>
      </c>
      <c r="E164" s="52">
        <v>485</v>
      </c>
    </row>
    <row r="165" spans="1:5" s="68" customFormat="1" ht="12" customHeight="1">
      <c r="A165" s="45" t="s">
        <v>31</v>
      </c>
      <c r="B165" s="46">
        <v>1000</v>
      </c>
      <c r="C165" s="74">
        <f>SUM(C166:C172)</f>
        <v>154366</v>
      </c>
      <c r="D165" s="52">
        <f>SUM(D166:D172)</f>
        <v>24421</v>
      </c>
      <c r="E165" s="52">
        <f>SUM(E166:E172)</f>
        <v>971</v>
      </c>
    </row>
    <row r="166" spans="1:5" s="70" customFormat="1" ht="12" customHeight="1">
      <c r="A166" s="50" t="s">
        <v>32</v>
      </c>
      <c r="B166" s="51">
        <v>1013</v>
      </c>
      <c r="C166" s="72">
        <v>1650</v>
      </c>
      <c r="D166" s="47">
        <v>1650</v>
      </c>
      <c r="E166" s="47">
        <v>0</v>
      </c>
    </row>
    <row r="167" spans="1:5" s="70" customFormat="1" ht="12" customHeight="1">
      <c r="A167" s="50" t="s">
        <v>57</v>
      </c>
      <c r="B167" s="51">
        <v>1014</v>
      </c>
      <c r="C167" s="72">
        <f>4030+355</f>
        <v>4385</v>
      </c>
      <c r="D167" s="47">
        <v>4400</v>
      </c>
      <c r="E167" s="47">
        <v>714</v>
      </c>
    </row>
    <row r="168" spans="1:5" s="70" customFormat="1" ht="12" customHeight="1">
      <c r="A168" s="50" t="s">
        <v>33</v>
      </c>
      <c r="B168" s="51">
        <v>1015</v>
      </c>
      <c r="C168" s="72">
        <v>910</v>
      </c>
      <c r="D168" s="47">
        <v>910</v>
      </c>
      <c r="E168" s="47">
        <v>45</v>
      </c>
    </row>
    <row r="169" spans="1:5" s="70" customFormat="1" ht="12" customHeight="1">
      <c r="A169" s="50" t="s">
        <v>35</v>
      </c>
      <c r="B169" s="51">
        <v>1020</v>
      </c>
      <c r="C169" s="72"/>
      <c r="D169" s="47">
        <v>6005</v>
      </c>
      <c r="E169" s="47">
        <v>0</v>
      </c>
    </row>
    <row r="170" spans="1:5" s="70" customFormat="1" ht="12" customHeight="1">
      <c r="A170" s="50" t="s">
        <v>62</v>
      </c>
      <c r="B170" s="51">
        <v>1040</v>
      </c>
      <c r="C170" s="72"/>
      <c r="D170" s="47">
        <v>160</v>
      </c>
      <c r="E170" s="47">
        <v>101</v>
      </c>
    </row>
    <row r="171" spans="1:5" s="70" customFormat="1" ht="12" customHeight="1">
      <c r="A171" s="50" t="s">
        <v>58</v>
      </c>
      <c r="B171" s="51">
        <v>1091</v>
      </c>
      <c r="C171" s="72">
        <v>1456</v>
      </c>
      <c r="D171" s="47">
        <v>1296</v>
      </c>
      <c r="E171" s="47">
        <v>111</v>
      </c>
    </row>
    <row r="172" spans="1:5" s="70" customFormat="1" ht="12" customHeight="1">
      <c r="A172" s="50" t="s">
        <v>39</v>
      </c>
      <c r="B172" s="51">
        <v>1098</v>
      </c>
      <c r="C172" s="72">
        <v>145965</v>
      </c>
      <c r="D172" s="72">
        <v>10000</v>
      </c>
      <c r="E172" s="72">
        <v>0</v>
      </c>
    </row>
    <row r="173" spans="1:5" s="31" customFormat="1" ht="12" customHeight="1" thickBot="1">
      <c r="A173" s="45" t="s">
        <v>25</v>
      </c>
      <c r="B173" s="46">
        <v>9999</v>
      </c>
      <c r="C173" s="75">
        <f>SUM(C155,C158,C161:C165)</f>
        <v>220503</v>
      </c>
      <c r="D173" s="53">
        <f>SUM(D155,D158,D161:D165)</f>
        <v>95922</v>
      </c>
      <c r="E173" s="53">
        <f>SUM(E155,E158,E161:E165)</f>
        <v>49739</v>
      </c>
    </row>
    <row r="174" spans="1:5" ht="12" customHeight="1">
      <c r="A174" s="45"/>
      <c r="B174" s="46"/>
      <c r="C174" s="167"/>
      <c r="D174" s="43"/>
      <c r="E174" s="43"/>
    </row>
    <row r="175" spans="1:5" ht="12" customHeight="1">
      <c r="A175" s="45" t="s">
        <v>59</v>
      </c>
      <c r="B175" s="46" t="s">
        <v>60</v>
      </c>
      <c r="C175" s="72"/>
      <c r="D175" s="47"/>
      <c r="E175" s="47"/>
    </row>
    <row r="176" spans="1:5" s="31" customFormat="1" ht="12" customHeight="1">
      <c r="A176" s="45" t="s">
        <v>10</v>
      </c>
      <c r="B176" s="46">
        <v>100</v>
      </c>
      <c r="C176" s="73">
        <f>SUM(C177:C178)</f>
        <v>3490830</v>
      </c>
      <c r="D176" s="48">
        <f>SUM(D177:D178)</f>
        <v>3819642</v>
      </c>
      <c r="E176" s="48">
        <f>SUM(E177:E178)</f>
        <v>2709731</v>
      </c>
    </row>
    <row r="177" spans="1:5" ht="12" customHeight="1">
      <c r="A177" s="50" t="s">
        <v>12</v>
      </c>
      <c r="B177" s="51">
        <v>101</v>
      </c>
      <c r="C177" s="72">
        <v>3490830</v>
      </c>
      <c r="D177" s="47">
        <v>3624537</v>
      </c>
      <c r="E177" s="47">
        <v>2516478</v>
      </c>
    </row>
    <row r="178" spans="1:5" ht="12" customHeight="1">
      <c r="A178" s="50" t="s">
        <v>15</v>
      </c>
      <c r="B178" s="51">
        <v>109</v>
      </c>
      <c r="C178" s="72"/>
      <c r="D178" s="47">
        <v>195105</v>
      </c>
      <c r="E178" s="47">
        <v>193253</v>
      </c>
    </row>
    <row r="179" spans="1:5" s="31" customFormat="1" ht="12" customHeight="1">
      <c r="A179" s="45" t="s">
        <v>16</v>
      </c>
      <c r="B179" s="46">
        <v>200</v>
      </c>
      <c r="C179" s="73">
        <f>SUM(C180:C182)</f>
        <v>200773</v>
      </c>
      <c r="D179" s="73">
        <f>SUM(D180:D182)</f>
        <v>203753</v>
      </c>
      <c r="E179" s="73">
        <f>SUM(E180:E182)</f>
        <v>65683</v>
      </c>
    </row>
    <row r="180" spans="1:5" s="31" customFormat="1" ht="12" customHeight="1">
      <c r="A180" s="50" t="s">
        <v>19</v>
      </c>
      <c r="B180" s="51">
        <v>205</v>
      </c>
      <c r="C180" s="73"/>
      <c r="D180" s="59">
        <v>27965</v>
      </c>
      <c r="E180" s="59">
        <v>27965</v>
      </c>
    </row>
    <row r="181" spans="1:5" ht="12" customHeight="1">
      <c r="A181" s="50" t="s">
        <v>52</v>
      </c>
      <c r="B181" s="51">
        <v>208</v>
      </c>
      <c r="C181" s="72">
        <v>108650</v>
      </c>
      <c r="D181" s="47">
        <v>108650</v>
      </c>
      <c r="E181" s="47">
        <v>37405</v>
      </c>
    </row>
    <row r="182" spans="1:5" ht="12" customHeight="1">
      <c r="A182" s="50" t="s">
        <v>53</v>
      </c>
      <c r="B182" s="51">
        <v>209</v>
      </c>
      <c r="C182" s="72">
        <v>92123</v>
      </c>
      <c r="D182" s="47">
        <v>67138</v>
      </c>
      <c r="E182" s="47">
        <v>313</v>
      </c>
    </row>
    <row r="183" spans="1:5" s="31" customFormat="1" ht="12" customHeight="1">
      <c r="A183" s="45" t="s">
        <v>22</v>
      </c>
      <c r="B183" s="46">
        <v>300</v>
      </c>
      <c r="C183" s="74">
        <v>928910</v>
      </c>
      <c r="D183" s="52">
        <v>987883</v>
      </c>
      <c r="E183" s="52">
        <v>659089</v>
      </c>
    </row>
    <row r="184" spans="1:5" s="31" customFormat="1" ht="12" customHeight="1">
      <c r="A184" s="45" t="s">
        <v>54</v>
      </c>
      <c r="B184" s="46">
        <v>400</v>
      </c>
      <c r="C184" s="74">
        <v>140781</v>
      </c>
      <c r="D184" s="52">
        <v>150827</v>
      </c>
      <c r="E184" s="52">
        <v>100612</v>
      </c>
    </row>
    <row r="185" spans="1:5" s="31" customFormat="1" ht="12" customHeight="1">
      <c r="A185" s="45" t="s">
        <v>23</v>
      </c>
      <c r="B185" s="46">
        <v>500</v>
      </c>
      <c r="C185" s="74">
        <v>154854</v>
      </c>
      <c r="D185" s="52">
        <v>168670</v>
      </c>
      <c r="E185" s="52">
        <v>118247</v>
      </c>
    </row>
    <row r="186" spans="1:5" s="31" customFormat="1" ht="12" customHeight="1">
      <c r="A186" s="45" t="s">
        <v>24</v>
      </c>
      <c r="B186" s="46">
        <v>700</v>
      </c>
      <c r="C186" s="74">
        <v>25972</v>
      </c>
      <c r="D186" s="52">
        <v>28023</v>
      </c>
      <c r="E186" s="52">
        <v>26150</v>
      </c>
    </row>
    <row r="187" spans="1:5" s="68" customFormat="1" ht="12" customHeight="1">
      <c r="A187" s="45" t="s">
        <v>31</v>
      </c>
      <c r="B187" s="46">
        <v>1000</v>
      </c>
      <c r="C187" s="74">
        <f>SUM(C188:C201)</f>
        <v>1159741</v>
      </c>
      <c r="D187" s="52">
        <f>SUM(D188:D201)</f>
        <v>1394832</v>
      </c>
      <c r="E187" s="52">
        <f>SUM(E188:E201)</f>
        <v>1148291</v>
      </c>
    </row>
    <row r="188" spans="1:5" s="68" customFormat="1" ht="12" customHeight="1">
      <c r="A188" s="45" t="s">
        <v>225</v>
      </c>
      <c r="B188" s="57">
        <v>1011</v>
      </c>
      <c r="C188" s="74"/>
      <c r="D188" s="58">
        <v>71400</v>
      </c>
      <c r="E188" s="58">
        <v>71400</v>
      </c>
    </row>
    <row r="189" spans="1:5" s="70" customFormat="1" ht="12" customHeight="1">
      <c r="A189" s="50" t="s">
        <v>61</v>
      </c>
      <c r="B189" s="51">
        <v>1012</v>
      </c>
      <c r="C189" s="72">
        <v>4500</v>
      </c>
      <c r="D189" s="47">
        <v>4500</v>
      </c>
      <c r="E189" s="47">
        <v>1201</v>
      </c>
    </row>
    <row r="190" spans="1:5" s="70" customFormat="1" ht="12" customHeight="1">
      <c r="A190" s="50" t="s">
        <v>32</v>
      </c>
      <c r="B190" s="51">
        <v>1013</v>
      </c>
      <c r="C190" s="72">
        <v>139125</v>
      </c>
      <c r="D190" s="47">
        <v>139125</v>
      </c>
      <c r="E190" s="47">
        <v>-101</v>
      </c>
    </row>
    <row r="191" spans="1:5" s="70" customFormat="1" ht="12" customHeight="1">
      <c r="A191" s="50" t="s">
        <v>57</v>
      </c>
      <c r="B191" s="51">
        <v>1014</v>
      </c>
      <c r="C191" s="72">
        <v>40752</v>
      </c>
      <c r="D191" s="47">
        <v>42077</v>
      </c>
      <c r="E191" s="47">
        <v>8207</v>
      </c>
    </row>
    <row r="192" spans="1:5" s="70" customFormat="1" ht="12" customHeight="1">
      <c r="A192" s="50" t="s">
        <v>33</v>
      </c>
      <c r="B192" s="51">
        <v>1015</v>
      </c>
      <c r="C192" s="72">
        <v>9500</v>
      </c>
      <c r="D192" s="47">
        <v>41571</v>
      </c>
      <c r="E192" s="47">
        <v>41571</v>
      </c>
    </row>
    <row r="193" spans="1:5" s="70" customFormat="1" ht="12" customHeight="1">
      <c r="A193" s="50" t="s">
        <v>34</v>
      </c>
      <c r="B193" s="51">
        <v>1016</v>
      </c>
      <c r="C193" s="72">
        <v>655514</v>
      </c>
      <c r="D193" s="47">
        <v>713333</v>
      </c>
      <c r="E193" s="47">
        <v>713333</v>
      </c>
    </row>
    <row r="194" spans="1:5" s="70" customFormat="1" ht="12" customHeight="1">
      <c r="A194" s="50" t="s">
        <v>35</v>
      </c>
      <c r="B194" s="51">
        <v>1020</v>
      </c>
      <c r="C194" s="72">
        <v>101905</v>
      </c>
      <c r="D194" s="47">
        <v>114213</v>
      </c>
      <c r="E194" s="47">
        <v>76085</v>
      </c>
    </row>
    <row r="195" spans="1:5" s="70" customFormat="1" ht="12" customHeight="1">
      <c r="A195" s="50" t="s">
        <v>36</v>
      </c>
      <c r="B195" s="51">
        <v>1030</v>
      </c>
      <c r="C195" s="72">
        <v>56400</v>
      </c>
      <c r="D195" s="47">
        <v>92752</v>
      </c>
      <c r="E195" s="47">
        <v>92752</v>
      </c>
    </row>
    <row r="196" spans="1:5" s="70" customFormat="1" ht="12" customHeight="1">
      <c r="A196" s="50" t="s">
        <v>62</v>
      </c>
      <c r="B196" s="51">
        <v>1040</v>
      </c>
      <c r="C196" s="72"/>
      <c r="D196" s="47">
        <v>11427</v>
      </c>
      <c r="E196" s="47">
        <v>8210</v>
      </c>
    </row>
    <row r="197" spans="1:5" s="70" customFormat="1" ht="12" customHeight="1">
      <c r="A197" s="50" t="s">
        <v>37</v>
      </c>
      <c r="B197" s="51">
        <v>1051</v>
      </c>
      <c r="C197" s="72">
        <v>5565</v>
      </c>
      <c r="D197" s="47">
        <v>5565</v>
      </c>
      <c r="E197" s="47">
        <v>3756</v>
      </c>
    </row>
    <row r="198" spans="1:5" s="70" customFormat="1" ht="12" customHeight="1">
      <c r="A198" s="50" t="s">
        <v>63</v>
      </c>
      <c r="B198" s="51">
        <v>1062</v>
      </c>
      <c r="C198" s="72">
        <v>16354</v>
      </c>
      <c r="D198" s="47">
        <v>17158</v>
      </c>
      <c r="E198" s="47">
        <v>17158</v>
      </c>
    </row>
    <row r="199" spans="1:5" s="70" customFormat="1" ht="12" customHeight="1">
      <c r="A199" s="50" t="s">
        <v>58</v>
      </c>
      <c r="B199" s="51">
        <v>1091</v>
      </c>
      <c r="C199" s="72">
        <v>104725</v>
      </c>
      <c r="D199" s="47">
        <v>38608</v>
      </c>
      <c r="E199" s="47">
        <v>11616</v>
      </c>
    </row>
    <row r="200" spans="1:5" s="70" customFormat="1" ht="12" customHeight="1">
      <c r="A200" s="50" t="s">
        <v>64</v>
      </c>
      <c r="B200" s="51">
        <v>1092</v>
      </c>
      <c r="C200" s="72"/>
      <c r="D200" s="72"/>
      <c r="E200" s="72"/>
    </row>
    <row r="201" spans="1:5" s="70" customFormat="1" ht="12" customHeight="1">
      <c r="A201" s="50" t="s">
        <v>39</v>
      </c>
      <c r="B201" s="51">
        <v>1098</v>
      </c>
      <c r="C201" s="72">
        <v>25401</v>
      </c>
      <c r="D201" s="72">
        <v>103103</v>
      </c>
      <c r="E201" s="72">
        <v>103103</v>
      </c>
    </row>
    <row r="202" spans="1:5" s="68" customFormat="1" ht="12" customHeight="1">
      <c r="A202" s="45" t="s">
        <v>65</v>
      </c>
      <c r="B202" s="46">
        <v>4000</v>
      </c>
      <c r="C202" s="74">
        <v>206010</v>
      </c>
      <c r="D202" s="52">
        <v>206010</v>
      </c>
      <c r="E202" s="52">
        <v>125262</v>
      </c>
    </row>
    <row r="203" spans="1:5" s="31" customFormat="1" ht="12" customHeight="1">
      <c r="A203" s="45" t="s">
        <v>66</v>
      </c>
      <c r="B203" s="46">
        <v>9999</v>
      </c>
      <c r="C203" s="73">
        <f>SUM(C176,C179,C183:C187,C202)</f>
        <v>6307871</v>
      </c>
      <c r="D203" s="48">
        <f>SUM(D176,D179,D183:D187,D202)</f>
        <v>6959640</v>
      </c>
      <c r="E203" s="48">
        <f>SUM(E176,E179,E183:E187,E202)</f>
        <v>4953065</v>
      </c>
    </row>
    <row r="204" spans="1:5" s="31" customFormat="1" ht="12" customHeight="1">
      <c r="A204" s="45" t="s">
        <v>67</v>
      </c>
      <c r="B204" s="46">
        <v>5100</v>
      </c>
      <c r="C204" s="74">
        <v>130000</v>
      </c>
      <c r="D204" s="52">
        <v>280000</v>
      </c>
      <c r="E204" s="52">
        <v>116333</v>
      </c>
    </row>
    <row r="205" spans="1:5" s="31" customFormat="1" ht="12" customHeight="1">
      <c r="A205" s="45" t="s">
        <v>68</v>
      </c>
      <c r="B205" s="46">
        <v>5200</v>
      </c>
      <c r="C205" s="74">
        <v>177900</v>
      </c>
      <c r="D205" s="52">
        <v>198300</v>
      </c>
      <c r="E205" s="52">
        <v>110800</v>
      </c>
    </row>
    <row r="206" spans="1:5" s="31" customFormat="1" ht="12" customHeight="1">
      <c r="A206" s="45" t="s">
        <v>69</v>
      </c>
      <c r="B206" s="46"/>
      <c r="C206" s="74">
        <f>SUM(C204:C205)</f>
        <v>307900</v>
      </c>
      <c r="D206" s="52">
        <f>SUM(D204:D205)</f>
        <v>478300</v>
      </c>
      <c r="E206" s="52">
        <f>SUM(E204:E205)</f>
        <v>227133</v>
      </c>
    </row>
    <row r="207" spans="1:5" s="31" customFormat="1" ht="12" customHeight="1" thickBot="1">
      <c r="A207" s="45" t="s">
        <v>70</v>
      </c>
      <c r="B207" s="157">
        <v>9999</v>
      </c>
      <c r="C207" s="75">
        <f>SUM(C203,C206)</f>
        <v>6615771</v>
      </c>
      <c r="D207" s="53">
        <f>SUM(D203,D206)</f>
        <v>7437940</v>
      </c>
      <c r="E207" s="53">
        <f>SUM(E203,E206)</f>
        <v>5180198</v>
      </c>
    </row>
    <row r="208" spans="1:5" ht="12" customHeight="1">
      <c r="A208" s="151"/>
      <c r="B208" s="152"/>
      <c r="C208" s="171"/>
      <c r="D208" s="77"/>
      <c r="E208" s="77"/>
    </row>
    <row r="209" spans="1:5" ht="12" customHeight="1">
      <c r="A209" s="45" t="s">
        <v>71</v>
      </c>
      <c r="B209" s="46" t="s">
        <v>72</v>
      </c>
      <c r="C209" s="72"/>
      <c r="D209" s="47"/>
      <c r="E209" s="47"/>
    </row>
    <row r="210" spans="1:5" s="31" customFormat="1" ht="12" customHeight="1">
      <c r="A210" s="45" t="s">
        <v>10</v>
      </c>
      <c r="B210" s="46">
        <v>100</v>
      </c>
      <c r="C210" s="73">
        <f>SUM(C211:C212)</f>
        <v>105169</v>
      </c>
      <c r="D210" s="48">
        <f>SUM(D211:D212)</f>
        <v>115078</v>
      </c>
      <c r="E210" s="48">
        <f>SUM(E211:E212)</f>
        <v>75835</v>
      </c>
    </row>
    <row r="211" spans="1:5" ht="12" customHeight="1">
      <c r="A211" s="50" t="s">
        <v>12</v>
      </c>
      <c r="B211" s="51">
        <v>101</v>
      </c>
      <c r="C211" s="72">
        <v>105169</v>
      </c>
      <c r="D211" s="47">
        <v>109189</v>
      </c>
      <c r="E211" s="47">
        <v>69947</v>
      </c>
    </row>
    <row r="212" spans="1:5" ht="12" customHeight="1">
      <c r="A212" s="50" t="s">
        <v>15</v>
      </c>
      <c r="B212" s="51">
        <v>109</v>
      </c>
      <c r="C212" s="72"/>
      <c r="D212" s="47">
        <v>5889</v>
      </c>
      <c r="E212" s="47">
        <v>5888</v>
      </c>
    </row>
    <row r="213" spans="1:5" s="31" customFormat="1" ht="12" customHeight="1">
      <c r="A213" s="45" t="s">
        <v>16</v>
      </c>
      <c r="B213" s="46">
        <v>200</v>
      </c>
      <c r="C213" s="73">
        <f>SUM(C215:C215)</f>
        <v>4000</v>
      </c>
      <c r="D213" s="48">
        <f>SUM(D214:D215)</f>
        <v>4430</v>
      </c>
      <c r="E213" s="48">
        <f>SUM(E214:E215)</f>
        <v>2292</v>
      </c>
    </row>
    <row r="214" spans="1:5" s="31" customFormat="1" ht="12" customHeight="1">
      <c r="A214" s="50" t="s">
        <v>19</v>
      </c>
      <c r="B214" s="51">
        <v>205</v>
      </c>
      <c r="C214" s="73"/>
      <c r="D214" s="59">
        <v>430</v>
      </c>
      <c r="E214" s="59">
        <v>430</v>
      </c>
    </row>
    <row r="215" spans="1:5" ht="12" customHeight="1">
      <c r="A215" s="50" t="s">
        <v>52</v>
      </c>
      <c r="B215" s="51">
        <v>208</v>
      </c>
      <c r="C215" s="72">
        <v>4000</v>
      </c>
      <c r="D215" s="47">
        <v>4000</v>
      </c>
      <c r="E215" s="47">
        <v>1862</v>
      </c>
    </row>
    <row r="216" spans="1:5" s="31" customFormat="1" ht="12" customHeight="1">
      <c r="A216" s="45" t="s">
        <v>22</v>
      </c>
      <c r="B216" s="46">
        <v>300</v>
      </c>
      <c r="C216" s="74">
        <v>27984</v>
      </c>
      <c r="D216" s="52">
        <v>29365</v>
      </c>
      <c r="E216" s="52">
        <v>18767</v>
      </c>
    </row>
    <row r="217" spans="1:5" s="31" customFormat="1" ht="12" customHeight="1">
      <c r="A217" s="45" t="s">
        <v>54</v>
      </c>
      <c r="B217" s="46">
        <v>400</v>
      </c>
      <c r="C217" s="74">
        <v>3954</v>
      </c>
      <c r="D217" s="52">
        <v>4229</v>
      </c>
      <c r="E217" s="52">
        <v>2542</v>
      </c>
    </row>
    <row r="218" spans="1:5" s="31" customFormat="1" ht="12" customHeight="1">
      <c r="A218" s="45" t="s">
        <v>23</v>
      </c>
      <c r="B218" s="46">
        <v>500</v>
      </c>
      <c r="C218" s="74">
        <v>4664</v>
      </c>
      <c r="D218" s="52">
        <v>5080</v>
      </c>
      <c r="E218" s="52">
        <v>3366</v>
      </c>
    </row>
    <row r="219" spans="1:5" s="31" customFormat="1" ht="12" customHeight="1">
      <c r="A219" s="45" t="s">
        <v>24</v>
      </c>
      <c r="B219" s="46">
        <v>700</v>
      </c>
      <c r="C219" s="74">
        <v>782</v>
      </c>
      <c r="D219" s="52">
        <v>815</v>
      </c>
      <c r="E219" s="52">
        <v>410</v>
      </c>
    </row>
    <row r="220" spans="1:5" s="31" customFormat="1" ht="12" customHeight="1" thickBot="1">
      <c r="A220" s="45" t="s">
        <v>70</v>
      </c>
      <c r="B220" s="46">
        <v>9999</v>
      </c>
      <c r="C220" s="75">
        <f>SUM(C210,C213,C216:C219)</f>
        <v>146553</v>
      </c>
      <c r="D220" s="53">
        <f>SUM(D210,D213,D216:D219)</f>
        <v>158997</v>
      </c>
      <c r="E220" s="53">
        <f>SUM(E210,E213,E216:E219)</f>
        <v>103212</v>
      </c>
    </row>
    <row r="221" spans="1:5" s="31" customFormat="1" ht="12" customHeight="1">
      <c r="A221" s="45"/>
      <c r="B221" s="46"/>
      <c r="C221" s="156"/>
      <c r="D221" s="76"/>
      <c r="E221" s="76"/>
    </row>
    <row r="222" spans="1:5" ht="12" customHeight="1">
      <c r="A222" s="45" t="s">
        <v>73</v>
      </c>
      <c r="B222" s="46" t="s">
        <v>74</v>
      </c>
      <c r="C222" s="72"/>
      <c r="D222" s="47"/>
      <c r="E222" s="47"/>
    </row>
    <row r="223" spans="1:5" s="31" customFormat="1" ht="12" customHeight="1">
      <c r="A223" s="45" t="s">
        <v>10</v>
      </c>
      <c r="B223" s="46">
        <v>100</v>
      </c>
      <c r="C223" s="73">
        <f>SUM(C224:C225)</f>
        <v>34005</v>
      </c>
      <c r="D223" s="48">
        <f>SUM(D224:D225)</f>
        <v>35942</v>
      </c>
      <c r="E223" s="48">
        <f>SUM(E224:E225)</f>
        <v>26627</v>
      </c>
    </row>
    <row r="224" spans="1:5" ht="12" customHeight="1">
      <c r="A224" s="50" t="s">
        <v>12</v>
      </c>
      <c r="B224" s="51">
        <v>101</v>
      </c>
      <c r="C224" s="72">
        <v>34005</v>
      </c>
      <c r="D224" s="47">
        <v>34866</v>
      </c>
      <c r="E224" s="47">
        <v>25627</v>
      </c>
    </row>
    <row r="225" spans="1:5" ht="12" customHeight="1">
      <c r="A225" s="50" t="s">
        <v>15</v>
      </c>
      <c r="B225" s="51">
        <v>109</v>
      </c>
      <c r="C225" s="72"/>
      <c r="D225" s="47">
        <v>1076</v>
      </c>
      <c r="E225" s="47">
        <v>1000</v>
      </c>
    </row>
    <row r="226" spans="1:5" s="31" customFormat="1" ht="12" customHeight="1">
      <c r="A226" s="45" t="s">
        <v>16</v>
      </c>
      <c r="B226" s="46">
        <v>200</v>
      </c>
      <c r="C226" s="73">
        <f>SUM(C228:C229)</f>
        <v>0</v>
      </c>
      <c r="D226" s="48">
        <f>SUM(D227:D229)</f>
        <v>590</v>
      </c>
      <c r="E226" s="48">
        <f>SUM(E227:E229)</f>
        <v>590</v>
      </c>
    </row>
    <row r="227" spans="1:5" s="31" customFormat="1" ht="12" customHeight="1">
      <c r="A227" s="50" t="s">
        <v>19</v>
      </c>
      <c r="B227" s="51">
        <v>205</v>
      </c>
      <c r="C227" s="73"/>
      <c r="D227" s="59">
        <v>260</v>
      </c>
      <c r="E227" s="59">
        <v>260</v>
      </c>
    </row>
    <row r="228" spans="1:5" ht="12" customHeight="1">
      <c r="A228" s="50" t="s">
        <v>52</v>
      </c>
      <c r="B228" s="51">
        <v>208</v>
      </c>
      <c r="C228" s="72"/>
      <c r="D228" s="47">
        <v>330</v>
      </c>
      <c r="E228" s="47">
        <v>330</v>
      </c>
    </row>
    <row r="229" spans="1:5" ht="12" customHeight="1">
      <c r="A229" s="50" t="s">
        <v>53</v>
      </c>
      <c r="B229" s="51">
        <v>209</v>
      </c>
      <c r="C229" s="72"/>
      <c r="D229" s="47"/>
      <c r="E229" s="47"/>
    </row>
    <row r="230" spans="1:5" s="31" customFormat="1" ht="12" customHeight="1">
      <c r="A230" s="45" t="s">
        <v>22</v>
      </c>
      <c r="B230" s="46">
        <v>300</v>
      </c>
      <c r="C230" s="74">
        <v>9048</v>
      </c>
      <c r="D230" s="52">
        <v>9007</v>
      </c>
      <c r="E230" s="52">
        <v>6351</v>
      </c>
    </row>
    <row r="231" spans="1:5" s="31" customFormat="1" ht="12" customHeight="1">
      <c r="A231" s="45" t="s">
        <v>23</v>
      </c>
      <c r="B231" s="46">
        <v>500</v>
      </c>
      <c r="C231" s="74">
        <v>1508</v>
      </c>
      <c r="D231" s="52">
        <v>1609</v>
      </c>
      <c r="E231" s="52">
        <v>1268</v>
      </c>
    </row>
    <row r="232" spans="1:5" s="31" customFormat="1" ht="12" customHeight="1">
      <c r="A232" s="45" t="s">
        <v>24</v>
      </c>
      <c r="B232" s="46">
        <v>700</v>
      </c>
      <c r="C232" s="74">
        <v>256</v>
      </c>
      <c r="D232" s="52">
        <v>527</v>
      </c>
      <c r="E232" s="52">
        <v>393</v>
      </c>
    </row>
    <row r="233" spans="1:5" s="31" customFormat="1" ht="12" customHeight="1" thickBot="1">
      <c r="A233" s="45" t="s">
        <v>70</v>
      </c>
      <c r="B233" s="46">
        <v>9999</v>
      </c>
      <c r="C233" s="75">
        <f>SUM(C223,C226,C230:C232)</f>
        <v>44817</v>
      </c>
      <c r="D233" s="53">
        <f>SUM(D223,D226,D230:D232)</f>
        <v>47675</v>
      </c>
      <c r="E233" s="53">
        <f>SUM(E223,E226,E230:E232)</f>
        <v>35229</v>
      </c>
    </row>
    <row r="234" spans="1:5" s="31" customFormat="1" ht="12" customHeight="1" thickBot="1">
      <c r="A234" s="42" t="s">
        <v>75</v>
      </c>
      <c r="B234" s="54"/>
      <c r="C234" s="81">
        <f>SUM(C152,C173,C207,C220,C233)</f>
        <v>8447823</v>
      </c>
      <c r="D234" s="55">
        <f>SUM(D152,D173,D207,D220,D233)</f>
        <v>9282196</v>
      </c>
      <c r="E234" s="55">
        <f>SUM(E152,E173,E207,E220,E233)</f>
        <v>6425853</v>
      </c>
    </row>
    <row r="235" spans="1:5" ht="12" customHeight="1" thickTop="1">
      <c r="A235" s="44"/>
      <c r="B235" s="41"/>
      <c r="C235" s="167"/>
      <c r="D235" s="43"/>
      <c r="E235" s="43"/>
    </row>
    <row r="236" spans="1:5" ht="12" customHeight="1">
      <c r="A236" s="45" t="s">
        <v>76</v>
      </c>
      <c r="B236" s="46"/>
      <c r="C236" s="72"/>
      <c r="D236" s="47"/>
      <c r="E236" s="47"/>
    </row>
    <row r="237" spans="1:5" ht="12" customHeight="1">
      <c r="A237" s="45"/>
      <c r="B237" s="46"/>
      <c r="C237" s="72"/>
      <c r="D237" s="47"/>
      <c r="E237" s="47"/>
    </row>
    <row r="238" spans="1:5" ht="12" customHeight="1">
      <c r="A238" s="45" t="s">
        <v>77</v>
      </c>
      <c r="B238" s="46" t="s">
        <v>78</v>
      </c>
      <c r="C238" s="72"/>
      <c r="D238" s="47"/>
      <c r="E238" s="47"/>
    </row>
    <row r="239" spans="1:5" s="31" customFormat="1" ht="12" customHeight="1">
      <c r="A239" s="45" t="s">
        <v>79</v>
      </c>
      <c r="B239" s="46">
        <v>4300</v>
      </c>
      <c r="C239" s="74">
        <f>SUM(C240)</f>
        <v>745670</v>
      </c>
      <c r="D239" s="52">
        <f>SUM(D240)</f>
        <v>745670</v>
      </c>
      <c r="E239" s="52">
        <f>SUM(E240)</f>
        <v>547840</v>
      </c>
    </row>
    <row r="240" spans="1:5" ht="12" customHeight="1">
      <c r="A240" s="50" t="s">
        <v>80</v>
      </c>
      <c r="B240" s="51">
        <v>4302</v>
      </c>
      <c r="C240" s="72">
        <v>745670</v>
      </c>
      <c r="D240" s="47">
        <v>745670</v>
      </c>
      <c r="E240" s="47">
        <v>547840</v>
      </c>
    </row>
    <row r="241" spans="1:5" ht="12" customHeight="1">
      <c r="A241" s="45" t="s">
        <v>66</v>
      </c>
      <c r="B241" s="51"/>
      <c r="C241" s="72">
        <f>SUM(C239)</f>
        <v>745670</v>
      </c>
      <c r="D241" s="47">
        <f>SUM(D239)</f>
        <v>745670</v>
      </c>
      <c r="E241" s="47">
        <f>SUM(E239)</f>
        <v>547840</v>
      </c>
    </row>
    <row r="242" spans="1:5" s="31" customFormat="1" ht="12" customHeight="1">
      <c r="A242" s="45" t="s">
        <v>81</v>
      </c>
      <c r="B242" s="46">
        <v>5500</v>
      </c>
      <c r="C242" s="74">
        <v>200000</v>
      </c>
      <c r="D242" s="52">
        <v>200000</v>
      </c>
      <c r="E242" s="52">
        <v>126675</v>
      </c>
    </row>
    <row r="243" spans="1:5" s="31" customFormat="1" ht="12" customHeight="1" thickBot="1">
      <c r="A243" s="45" t="s">
        <v>82</v>
      </c>
      <c r="B243" s="46">
        <v>9999</v>
      </c>
      <c r="C243" s="78">
        <f>SUM(C241,C242)</f>
        <v>945670</v>
      </c>
      <c r="D243" s="62">
        <f>SUM(D241,D242)</f>
        <v>945670</v>
      </c>
      <c r="E243" s="62">
        <f>SUM(E241,E242)</f>
        <v>674515</v>
      </c>
    </row>
    <row r="244" spans="1:5" s="31" customFormat="1" ht="12" customHeight="1">
      <c r="A244" s="45"/>
      <c r="B244" s="46"/>
      <c r="C244" s="80"/>
      <c r="D244" s="67"/>
      <c r="E244" s="67"/>
    </row>
    <row r="245" spans="1:5" ht="12" customHeight="1">
      <c r="A245" s="45" t="s">
        <v>83</v>
      </c>
      <c r="B245" s="46" t="s">
        <v>84</v>
      </c>
      <c r="C245" s="72"/>
      <c r="D245" s="47"/>
      <c r="E245" s="47"/>
    </row>
    <row r="246" spans="1:5" s="31" customFormat="1" ht="12" customHeight="1">
      <c r="A246" s="45" t="s">
        <v>79</v>
      </c>
      <c r="B246" s="46">
        <v>4300</v>
      </c>
      <c r="C246" s="74">
        <f>SUM(C247)</f>
        <v>750069</v>
      </c>
      <c r="D246" s="52">
        <f>SUM(D247)</f>
        <v>750069</v>
      </c>
      <c r="E246" s="52">
        <f>SUM(E247)</f>
        <v>551072</v>
      </c>
    </row>
    <row r="247" spans="1:5" ht="12" customHeight="1">
      <c r="A247" s="50" t="s">
        <v>80</v>
      </c>
      <c r="B247" s="51">
        <v>4302</v>
      </c>
      <c r="C247" s="72">
        <v>750069</v>
      </c>
      <c r="D247" s="47">
        <v>750069</v>
      </c>
      <c r="E247" s="47">
        <v>551072</v>
      </c>
    </row>
    <row r="248" spans="1:5" s="31" customFormat="1" ht="12" customHeight="1" thickBot="1">
      <c r="A248" s="45" t="s">
        <v>82</v>
      </c>
      <c r="B248" s="46">
        <v>9999</v>
      </c>
      <c r="C248" s="78">
        <f>SUM(C246)</f>
        <v>750069</v>
      </c>
      <c r="D248" s="62">
        <f>SUM(D246)</f>
        <v>750069</v>
      </c>
      <c r="E248" s="62">
        <f>SUM(E246)</f>
        <v>551072</v>
      </c>
    </row>
    <row r="249" spans="1:5" s="31" customFormat="1" ht="12" customHeight="1">
      <c r="A249" s="45"/>
      <c r="B249" s="46"/>
      <c r="C249" s="80"/>
      <c r="D249" s="67"/>
      <c r="E249" s="67"/>
    </row>
    <row r="250" spans="1:5" ht="12" customHeight="1">
      <c r="A250" s="45" t="s">
        <v>85</v>
      </c>
      <c r="B250" s="46" t="s">
        <v>86</v>
      </c>
      <c r="C250" s="72"/>
      <c r="D250" s="47"/>
      <c r="E250" s="47"/>
    </row>
    <row r="251" spans="1:5" s="31" customFormat="1" ht="12" customHeight="1">
      <c r="A251" s="45" t="s">
        <v>79</v>
      </c>
      <c r="B251" s="46">
        <v>4300</v>
      </c>
      <c r="C251" s="74">
        <f>SUM(C252)</f>
        <v>155326</v>
      </c>
      <c r="D251" s="52">
        <f>SUM(D252)</f>
        <v>155326</v>
      </c>
      <c r="E251" s="52">
        <f>SUM(E252)</f>
        <v>114117</v>
      </c>
    </row>
    <row r="252" spans="1:5" ht="12" customHeight="1">
      <c r="A252" s="50" t="s">
        <v>80</v>
      </c>
      <c r="B252" s="51">
        <v>4302</v>
      </c>
      <c r="C252" s="72">
        <v>155326</v>
      </c>
      <c r="D252" s="47">
        <v>155326</v>
      </c>
      <c r="E252" s="47">
        <v>114117</v>
      </c>
    </row>
    <row r="253" spans="1:5" s="31" customFormat="1" ht="12" customHeight="1" thickBot="1">
      <c r="A253" s="45" t="s">
        <v>82</v>
      </c>
      <c r="B253" s="46">
        <v>9999</v>
      </c>
      <c r="C253" s="78">
        <f>SUM(C251)</f>
        <v>155326</v>
      </c>
      <c r="D253" s="62">
        <f>SUM(D251)</f>
        <v>155326</v>
      </c>
      <c r="E253" s="62">
        <f>SUM(E251)</f>
        <v>114117</v>
      </c>
    </row>
    <row r="254" spans="1:5" ht="12" customHeight="1">
      <c r="A254" s="50"/>
      <c r="B254" s="51" t="s">
        <v>11</v>
      </c>
      <c r="C254" s="167"/>
      <c r="D254" s="43"/>
      <c r="E254" s="43"/>
    </row>
    <row r="255" spans="1:5" ht="12" customHeight="1">
      <c r="A255" s="45" t="s">
        <v>87</v>
      </c>
      <c r="B255" s="46" t="s">
        <v>88</v>
      </c>
      <c r="C255" s="72"/>
      <c r="D255" s="47"/>
      <c r="E255" s="47"/>
    </row>
    <row r="256" spans="1:5" s="31" customFormat="1" ht="12" customHeight="1">
      <c r="A256" s="45" t="s">
        <v>79</v>
      </c>
      <c r="B256" s="46">
        <v>4300</v>
      </c>
      <c r="C256" s="74">
        <f>SUM(C257)</f>
        <v>1976461</v>
      </c>
      <c r="D256" s="52">
        <f>SUM(D257)</f>
        <v>1976461</v>
      </c>
      <c r="E256" s="52">
        <f>SUM(E257)</f>
        <v>1452097</v>
      </c>
    </row>
    <row r="257" spans="1:5" ht="12" customHeight="1">
      <c r="A257" s="50" t="s">
        <v>80</v>
      </c>
      <c r="B257" s="51">
        <v>4302</v>
      </c>
      <c r="C257" s="72">
        <v>1976461</v>
      </c>
      <c r="D257" s="47">
        <v>1976461</v>
      </c>
      <c r="E257" s="47">
        <v>1452097</v>
      </c>
    </row>
    <row r="258" spans="1:5" s="31" customFormat="1" ht="12" customHeight="1">
      <c r="A258" s="45" t="s">
        <v>66</v>
      </c>
      <c r="B258" s="46">
        <v>9999</v>
      </c>
      <c r="C258" s="74">
        <f>SUM(C256)</f>
        <v>1976461</v>
      </c>
      <c r="D258" s="52">
        <f>SUM(D256)</f>
        <v>1976461</v>
      </c>
      <c r="E258" s="52">
        <f>SUM(E256)</f>
        <v>1452097</v>
      </c>
    </row>
    <row r="259" spans="1:5" s="31" customFormat="1" ht="12" customHeight="1">
      <c r="A259" s="45" t="s">
        <v>81</v>
      </c>
      <c r="B259" s="46">
        <v>5500</v>
      </c>
      <c r="C259" s="74"/>
      <c r="D259" s="52"/>
      <c r="E259" s="52"/>
    </row>
    <row r="260" spans="1:5" s="31" customFormat="1" ht="12" customHeight="1">
      <c r="A260" s="45" t="s">
        <v>89</v>
      </c>
      <c r="B260" s="46">
        <v>9999</v>
      </c>
      <c r="C260" s="74">
        <f>SUM(C259,C258)</f>
        <v>1976461</v>
      </c>
      <c r="D260" s="52">
        <f>SUM(D259,D258)</f>
        <v>1976461</v>
      </c>
      <c r="E260" s="52">
        <f>SUM(E259,E258)</f>
        <v>1452097</v>
      </c>
    </row>
    <row r="261" spans="1:5" ht="12" customHeight="1">
      <c r="A261" s="50"/>
      <c r="B261" s="51"/>
      <c r="C261" s="72"/>
      <c r="D261" s="47"/>
      <c r="E261" s="47"/>
    </row>
    <row r="262" spans="1:5" ht="12" customHeight="1">
      <c r="A262" s="45" t="s">
        <v>90</v>
      </c>
      <c r="B262" s="46" t="s">
        <v>91</v>
      </c>
      <c r="C262" s="72"/>
      <c r="D262" s="47"/>
      <c r="E262" s="47"/>
    </row>
    <row r="263" spans="1:5" s="31" customFormat="1" ht="12" customHeight="1">
      <c r="A263" s="45" t="s">
        <v>10</v>
      </c>
      <c r="B263" s="46">
        <v>100</v>
      </c>
      <c r="C263" s="73">
        <f>SUM(C264:C265)</f>
        <v>353046</v>
      </c>
      <c r="D263" s="48">
        <f>SUM(D264:D265)</f>
        <v>369485</v>
      </c>
      <c r="E263" s="48">
        <f>SUM(E264:E265)</f>
        <v>224567</v>
      </c>
    </row>
    <row r="264" spans="1:5" ht="12" customHeight="1">
      <c r="A264" s="50" t="s">
        <v>12</v>
      </c>
      <c r="B264" s="51">
        <v>101</v>
      </c>
      <c r="C264" s="72">
        <v>353046</v>
      </c>
      <c r="D264" s="47">
        <v>369485</v>
      </c>
      <c r="E264" s="47">
        <v>224567</v>
      </c>
    </row>
    <row r="265" spans="1:5" ht="12" customHeight="1">
      <c r="A265" s="50" t="s">
        <v>15</v>
      </c>
      <c r="B265" s="51">
        <v>109</v>
      </c>
      <c r="C265" s="72"/>
      <c r="D265" s="47"/>
      <c r="E265" s="47"/>
    </row>
    <row r="266" spans="1:5" s="31" customFormat="1" ht="12" customHeight="1">
      <c r="A266" s="45" t="s">
        <v>16</v>
      </c>
      <c r="B266" s="46">
        <v>200</v>
      </c>
      <c r="C266" s="73">
        <f>SUM(C267:C270)</f>
        <v>14024</v>
      </c>
      <c r="D266" s="48">
        <f>SUM(D267:D270)</f>
        <v>21416</v>
      </c>
      <c r="E266" s="48">
        <f>SUM(E267:E270)</f>
        <v>21415</v>
      </c>
    </row>
    <row r="267" spans="1:5" ht="12" customHeight="1">
      <c r="A267" s="50" t="s">
        <v>17</v>
      </c>
      <c r="B267" s="51">
        <v>201</v>
      </c>
      <c r="C267" s="72">
        <v>14024</v>
      </c>
      <c r="D267" s="47">
        <v>15332</v>
      </c>
      <c r="E267" s="47">
        <v>15331</v>
      </c>
    </row>
    <row r="268" spans="1:5" ht="12" customHeight="1">
      <c r="A268" s="50" t="s">
        <v>19</v>
      </c>
      <c r="B268" s="51">
        <v>205</v>
      </c>
      <c r="C268" s="72"/>
      <c r="D268" s="47">
        <v>4334</v>
      </c>
      <c r="E268" s="47">
        <v>4334</v>
      </c>
    </row>
    <row r="269" spans="1:5" ht="12" customHeight="1">
      <c r="A269" s="50" t="s">
        <v>52</v>
      </c>
      <c r="B269" s="51">
        <v>208</v>
      </c>
      <c r="C269" s="72"/>
      <c r="D269" s="47">
        <v>320</v>
      </c>
      <c r="E269" s="47">
        <v>320</v>
      </c>
    </row>
    <row r="270" spans="1:5" ht="12" customHeight="1">
      <c r="A270" s="50" t="s">
        <v>21</v>
      </c>
      <c r="B270" s="51">
        <v>209</v>
      </c>
      <c r="C270" s="72"/>
      <c r="D270" s="47">
        <v>1430</v>
      </c>
      <c r="E270" s="47">
        <v>1430</v>
      </c>
    </row>
    <row r="271" spans="1:5" s="31" customFormat="1" ht="12" customHeight="1">
      <c r="A271" s="45" t="s">
        <v>22</v>
      </c>
      <c r="B271" s="46">
        <v>300</v>
      </c>
      <c r="C271" s="74">
        <v>92220</v>
      </c>
      <c r="D271" s="52">
        <v>89739</v>
      </c>
      <c r="E271" s="52">
        <v>59745</v>
      </c>
    </row>
    <row r="272" spans="1:5" s="31" customFormat="1" ht="12" customHeight="1">
      <c r="A272" s="45" t="s">
        <v>23</v>
      </c>
      <c r="B272" s="46">
        <v>500</v>
      </c>
      <c r="C272" s="74">
        <v>15417</v>
      </c>
      <c r="D272" s="52">
        <v>16132</v>
      </c>
      <c r="E272" s="52">
        <v>10800</v>
      </c>
    </row>
    <row r="273" spans="1:5" s="31" customFormat="1" ht="12" customHeight="1">
      <c r="A273" s="45" t="s">
        <v>24</v>
      </c>
      <c r="B273" s="46">
        <v>700</v>
      </c>
      <c r="C273" s="74">
        <v>2850</v>
      </c>
      <c r="D273" s="52">
        <v>2850</v>
      </c>
      <c r="E273" s="52">
        <v>1893</v>
      </c>
    </row>
    <row r="274" spans="1:5" s="31" customFormat="1" ht="12" customHeight="1" thickBot="1">
      <c r="A274" s="45" t="s">
        <v>82</v>
      </c>
      <c r="B274" s="157">
        <v>9999</v>
      </c>
      <c r="C274" s="75">
        <f>SUM(C263,C266,C271:C273)</f>
        <v>477557</v>
      </c>
      <c r="D274" s="53">
        <f>SUM(D263,D266,D271:D273)</f>
        <v>499622</v>
      </c>
      <c r="E274" s="53">
        <f>SUM(E263,E266,E271:E273)</f>
        <v>318420</v>
      </c>
    </row>
    <row r="275" spans="1:5" s="31" customFormat="1" ht="12" customHeight="1">
      <c r="A275" s="151"/>
      <c r="B275" s="152"/>
      <c r="C275" s="172"/>
      <c r="D275" s="56"/>
      <c r="E275" s="56"/>
    </row>
    <row r="276" spans="1:5" s="31" customFormat="1" ht="12" customHeight="1">
      <c r="A276" s="151"/>
      <c r="B276" s="152"/>
      <c r="C276" s="172"/>
      <c r="D276" s="56"/>
      <c r="E276" s="56"/>
    </row>
    <row r="277" spans="1:5" ht="12" customHeight="1">
      <c r="A277" s="45" t="s">
        <v>92</v>
      </c>
      <c r="B277" s="46" t="s">
        <v>93</v>
      </c>
      <c r="C277" s="72"/>
      <c r="D277" s="47"/>
      <c r="E277" s="47"/>
    </row>
    <row r="278" spans="1:5" s="31" customFormat="1" ht="12" customHeight="1">
      <c r="A278" s="45" t="s">
        <v>10</v>
      </c>
      <c r="B278" s="46">
        <v>100</v>
      </c>
      <c r="C278" s="73">
        <f>SUM(C279:C280)</f>
        <v>114413</v>
      </c>
      <c r="D278" s="48">
        <f>SUM(D279:D280)</f>
        <v>115939</v>
      </c>
      <c r="E278" s="48">
        <f>SUM(E279:E280)</f>
        <v>74690</v>
      </c>
    </row>
    <row r="279" spans="1:5" ht="12" customHeight="1">
      <c r="A279" s="50" t="s">
        <v>12</v>
      </c>
      <c r="B279" s="51">
        <v>101</v>
      </c>
      <c r="C279" s="72">
        <v>114413</v>
      </c>
      <c r="D279" s="47">
        <v>115939</v>
      </c>
      <c r="E279" s="47">
        <v>74690</v>
      </c>
    </row>
    <row r="280" spans="1:5" ht="12" customHeight="1">
      <c r="A280" s="50" t="s">
        <v>15</v>
      </c>
      <c r="B280" s="51">
        <v>109</v>
      </c>
      <c r="C280" s="72"/>
      <c r="D280" s="47"/>
      <c r="E280" s="47"/>
    </row>
    <row r="281" spans="1:5" s="31" customFormat="1" ht="12" customHeight="1">
      <c r="A281" s="45" t="s">
        <v>16</v>
      </c>
      <c r="B281" s="46">
        <v>200</v>
      </c>
      <c r="C281" s="73">
        <f>SUM(C282:C285)</f>
        <v>0</v>
      </c>
      <c r="D281" s="48">
        <f>SUM(D282:D285)</f>
        <v>2110</v>
      </c>
      <c r="E281" s="48">
        <f>SUM(E282:E285)</f>
        <v>2110</v>
      </c>
    </row>
    <row r="282" spans="1:5" ht="12" customHeight="1">
      <c r="A282" s="50" t="s">
        <v>17</v>
      </c>
      <c r="B282" s="51">
        <v>201</v>
      </c>
      <c r="C282" s="72"/>
      <c r="D282" s="47"/>
      <c r="E282" s="47"/>
    </row>
    <row r="283" spans="1:5" ht="12" customHeight="1">
      <c r="A283" s="50" t="s">
        <v>19</v>
      </c>
      <c r="B283" s="51">
        <v>205</v>
      </c>
      <c r="C283" s="72"/>
      <c r="D283" s="47">
        <v>1335</v>
      </c>
      <c r="E283" s="47">
        <v>1335</v>
      </c>
    </row>
    <row r="284" spans="1:5" ht="12" customHeight="1">
      <c r="A284" s="50" t="s">
        <v>52</v>
      </c>
      <c r="B284" s="51">
        <v>208</v>
      </c>
      <c r="C284" s="72"/>
      <c r="D284" s="47">
        <v>351</v>
      </c>
      <c r="E284" s="47">
        <v>351</v>
      </c>
    </row>
    <row r="285" spans="1:5" ht="12" customHeight="1">
      <c r="A285" s="50" t="s">
        <v>21</v>
      </c>
      <c r="B285" s="51">
        <v>209</v>
      </c>
      <c r="C285" s="72"/>
      <c r="D285" s="47">
        <v>424</v>
      </c>
      <c r="E285" s="47">
        <v>424</v>
      </c>
    </row>
    <row r="286" spans="1:5" s="31" customFormat="1" ht="12" customHeight="1">
      <c r="A286" s="45" t="s">
        <v>22</v>
      </c>
      <c r="B286" s="46">
        <v>300</v>
      </c>
      <c r="C286" s="74">
        <v>29034</v>
      </c>
      <c r="D286" s="52">
        <v>27480</v>
      </c>
      <c r="E286" s="52">
        <v>18830</v>
      </c>
    </row>
    <row r="287" spans="1:5" s="31" customFormat="1" ht="12" customHeight="1">
      <c r="A287" s="45" t="s">
        <v>23</v>
      </c>
      <c r="B287" s="46">
        <v>500</v>
      </c>
      <c r="C287" s="74">
        <v>4805</v>
      </c>
      <c r="D287" s="52">
        <v>4875</v>
      </c>
      <c r="E287" s="52">
        <v>3301</v>
      </c>
    </row>
    <row r="288" spans="1:5" s="31" customFormat="1" ht="12" customHeight="1">
      <c r="A288" s="45" t="s">
        <v>24</v>
      </c>
      <c r="B288" s="46">
        <v>700</v>
      </c>
      <c r="C288" s="74">
        <v>600</v>
      </c>
      <c r="D288" s="52">
        <v>600</v>
      </c>
      <c r="E288" s="52">
        <v>347</v>
      </c>
    </row>
    <row r="289" spans="1:5" s="68" customFormat="1" ht="12" customHeight="1">
      <c r="A289" s="45" t="s">
        <v>31</v>
      </c>
      <c r="B289" s="46">
        <v>1000</v>
      </c>
      <c r="C289" s="74">
        <f>SUM(C290:C296)</f>
        <v>22310</v>
      </c>
      <c r="D289" s="52">
        <f>SUM(D290:D296)</f>
        <v>31301</v>
      </c>
      <c r="E289" s="52">
        <f>SUM(E290:E296)</f>
        <v>9347</v>
      </c>
    </row>
    <row r="290" spans="1:5" s="70" customFormat="1" ht="12" customHeight="1">
      <c r="A290" s="50" t="s">
        <v>61</v>
      </c>
      <c r="B290" s="51">
        <v>1012</v>
      </c>
      <c r="C290" s="72">
        <v>6000</v>
      </c>
      <c r="D290" s="47">
        <v>14749</v>
      </c>
      <c r="E290" s="47">
        <v>8749</v>
      </c>
    </row>
    <row r="291" spans="1:5" s="70" customFormat="1" ht="12" customHeight="1">
      <c r="A291" s="50" t="s">
        <v>32</v>
      </c>
      <c r="B291" s="51">
        <v>1013</v>
      </c>
      <c r="C291" s="72">
        <v>7000</v>
      </c>
      <c r="D291" s="47">
        <v>7000</v>
      </c>
      <c r="E291" s="47"/>
    </row>
    <row r="292" spans="1:5" s="70" customFormat="1" ht="12" customHeight="1">
      <c r="A292" s="50" t="s">
        <v>33</v>
      </c>
      <c r="B292" s="51">
        <v>1015</v>
      </c>
      <c r="C292" s="72">
        <v>4878</v>
      </c>
      <c r="D292" s="47">
        <v>4878</v>
      </c>
      <c r="E292" s="47"/>
    </row>
    <row r="293" spans="1:5" s="70" customFormat="1" ht="12" customHeight="1">
      <c r="A293" s="50" t="s">
        <v>35</v>
      </c>
      <c r="B293" s="51">
        <v>1020</v>
      </c>
      <c r="C293" s="72">
        <v>1000</v>
      </c>
      <c r="D293" s="47">
        <v>986</v>
      </c>
      <c r="E293" s="47">
        <v>342</v>
      </c>
    </row>
    <row r="294" spans="1:5" s="70" customFormat="1" ht="12" customHeight="1">
      <c r="A294" s="50" t="s">
        <v>37</v>
      </c>
      <c r="B294" s="51">
        <v>1051</v>
      </c>
      <c r="C294" s="72"/>
      <c r="D294" s="47">
        <v>14</v>
      </c>
      <c r="E294" s="47">
        <v>14</v>
      </c>
    </row>
    <row r="295" spans="1:5" s="70" customFormat="1" ht="12" customHeight="1">
      <c r="A295" s="50" t="s">
        <v>58</v>
      </c>
      <c r="B295" s="51">
        <v>1091</v>
      </c>
      <c r="C295" s="72">
        <v>3432</v>
      </c>
      <c r="D295" s="47">
        <v>3432</v>
      </c>
      <c r="E295" s="47">
        <v>0</v>
      </c>
    </row>
    <row r="296" spans="1:5" s="70" customFormat="1" ht="12" customHeight="1">
      <c r="A296" s="50" t="s">
        <v>39</v>
      </c>
      <c r="B296" s="51">
        <v>1098</v>
      </c>
      <c r="C296" s="72"/>
      <c r="D296" s="47">
        <v>242</v>
      </c>
      <c r="E296" s="47">
        <v>242</v>
      </c>
    </row>
    <row r="297" spans="1:5" s="31" customFormat="1" ht="12" customHeight="1" thickBot="1">
      <c r="A297" s="45" t="s">
        <v>82</v>
      </c>
      <c r="B297" s="46">
        <v>9999</v>
      </c>
      <c r="C297" s="75">
        <f>SUM(C278,C281,C286:C289)</f>
        <v>171162</v>
      </c>
      <c r="D297" s="53">
        <f>SUM(D278,D281,D286:D289)</f>
        <v>182305</v>
      </c>
      <c r="E297" s="53">
        <f>SUM(E278,E281,E286:E289)</f>
        <v>108625</v>
      </c>
    </row>
    <row r="298" spans="1:5" s="31" customFormat="1" ht="12" customHeight="1" thickBot="1">
      <c r="A298" s="42" t="s">
        <v>94</v>
      </c>
      <c r="B298" s="54"/>
      <c r="C298" s="81">
        <f>SUM(C243,C248,C253,C260,C274,C297)</f>
        <v>4476245</v>
      </c>
      <c r="D298" s="55">
        <f>SUM(D243,D248,D253,D260,D274,D297)</f>
        <v>4509453</v>
      </c>
      <c r="E298" s="55">
        <f>SUM(E243,E248,E253,E260,E274,E297)</f>
        <v>3218846</v>
      </c>
    </row>
    <row r="299" spans="1:5" s="31" customFormat="1" ht="12" customHeight="1" thickTop="1">
      <c r="A299" s="60"/>
      <c r="B299" s="38"/>
      <c r="C299" s="173"/>
      <c r="D299" s="79"/>
      <c r="E299" s="79"/>
    </row>
    <row r="300" spans="1:5" s="70" customFormat="1" ht="12" customHeight="1">
      <c r="A300" s="45" t="s">
        <v>95</v>
      </c>
      <c r="B300" s="46"/>
      <c r="C300" s="72"/>
      <c r="D300" s="47"/>
      <c r="E300" s="47"/>
    </row>
    <row r="301" spans="1:5" s="70" customFormat="1" ht="12" customHeight="1">
      <c r="A301" s="45" t="s">
        <v>325</v>
      </c>
      <c r="B301" s="46"/>
      <c r="C301" s="72"/>
      <c r="D301" s="47"/>
      <c r="E301" s="47"/>
    </row>
    <row r="302" spans="1:5" s="70" customFormat="1" ht="12" customHeight="1">
      <c r="A302" s="45" t="s">
        <v>96</v>
      </c>
      <c r="B302" s="46" t="s">
        <v>97</v>
      </c>
      <c r="C302" s="72"/>
      <c r="D302" s="47"/>
      <c r="E302" s="47"/>
    </row>
    <row r="303" spans="1:5" s="68" customFormat="1" ht="12" customHeight="1">
      <c r="A303" s="45" t="s">
        <v>16</v>
      </c>
      <c r="B303" s="46">
        <v>200</v>
      </c>
      <c r="C303" s="74">
        <f>SUM(C304:C306)</f>
        <v>0</v>
      </c>
      <c r="D303" s="74">
        <f>SUM(D304:D306)</f>
        <v>184707</v>
      </c>
      <c r="E303" s="74">
        <f>SUM(E304:E306)</f>
        <v>184707</v>
      </c>
    </row>
    <row r="304" spans="1:5" s="70" customFormat="1" ht="12" customHeight="1">
      <c r="A304" s="50" t="s">
        <v>17</v>
      </c>
      <c r="B304" s="51">
        <v>201</v>
      </c>
      <c r="C304" s="72"/>
      <c r="D304" s="72">
        <v>173638</v>
      </c>
      <c r="E304" s="72">
        <v>173638</v>
      </c>
    </row>
    <row r="305" spans="1:5" s="70" customFormat="1" ht="12" customHeight="1">
      <c r="A305" s="50" t="s">
        <v>98</v>
      </c>
      <c r="B305" s="51">
        <v>208</v>
      </c>
      <c r="C305" s="72"/>
      <c r="D305" s="72">
        <v>10700</v>
      </c>
      <c r="E305" s="72">
        <v>10700</v>
      </c>
    </row>
    <row r="306" spans="1:5" s="70" customFormat="1" ht="12" customHeight="1">
      <c r="A306" s="50" t="s">
        <v>21</v>
      </c>
      <c r="B306" s="51">
        <v>209</v>
      </c>
      <c r="C306" s="72"/>
      <c r="D306" s="72">
        <v>369</v>
      </c>
      <c r="E306" s="72">
        <v>369</v>
      </c>
    </row>
    <row r="307" spans="1:5" s="68" customFormat="1" ht="12" customHeight="1">
      <c r="A307" s="45" t="s">
        <v>22</v>
      </c>
      <c r="B307" s="46">
        <v>300</v>
      </c>
      <c r="C307" s="74"/>
      <c r="D307" s="74">
        <v>44653</v>
      </c>
      <c r="E307" s="74">
        <v>44653</v>
      </c>
    </row>
    <row r="308" spans="1:5" s="68" customFormat="1" ht="12" customHeight="1">
      <c r="A308" s="45" t="s">
        <v>23</v>
      </c>
      <c r="B308" s="46">
        <v>500</v>
      </c>
      <c r="C308" s="74"/>
      <c r="D308" s="74">
        <v>8719</v>
      </c>
      <c r="E308" s="74">
        <v>8719</v>
      </c>
    </row>
    <row r="309" spans="1:5" s="68" customFormat="1" ht="12" customHeight="1">
      <c r="A309" s="45" t="s">
        <v>24</v>
      </c>
      <c r="B309" s="46">
        <v>700</v>
      </c>
      <c r="C309" s="74"/>
      <c r="D309" s="74">
        <v>1930</v>
      </c>
      <c r="E309" s="74">
        <v>1930</v>
      </c>
    </row>
    <row r="310" spans="1:5" s="68" customFormat="1" ht="12" customHeight="1" thickBot="1">
      <c r="A310" s="45" t="s">
        <v>25</v>
      </c>
      <c r="B310" s="46">
        <v>9999</v>
      </c>
      <c r="C310" s="78">
        <f>SUM(C303,C307:C309)</f>
        <v>0</v>
      </c>
      <c r="D310" s="78">
        <f>SUM(D303,D307:D309)</f>
        <v>240009</v>
      </c>
      <c r="E310" s="78">
        <f>SUM(E303,E307:E309)</f>
        <v>240009</v>
      </c>
    </row>
    <row r="311" spans="1:5" s="70" customFormat="1" ht="12" customHeight="1">
      <c r="A311" s="50"/>
      <c r="B311" s="51"/>
      <c r="C311" s="167"/>
      <c r="D311" s="43"/>
      <c r="E311" s="43"/>
    </row>
    <row r="312" spans="1:5" ht="12" customHeight="1">
      <c r="A312" s="45" t="s">
        <v>99</v>
      </c>
      <c r="B312" s="46" t="s">
        <v>100</v>
      </c>
      <c r="C312" s="72"/>
      <c r="D312" s="47"/>
      <c r="E312" s="47"/>
    </row>
    <row r="313" spans="1:5" s="31" customFormat="1" ht="12" customHeight="1">
      <c r="A313" s="45" t="s">
        <v>10</v>
      </c>
      <c r="B313" s="46">
        <v>100</v>
      </c>
      <c r="C313" s="73">
        <f>SUM(C314:C315)</f>
        <v>94391</v>
      </c>
      <c r="D313" s="48">
        <f>SUM(D314:D315)</f>
        <v>98549</v>
      </c>
      <c r="E313" s="48">
        <f>SUM(E314:E315)</f>
        <v>62265</v>
      </c>
    </row>
    <row r="314" spans="1:5" ht="12" customHeight="1">
      <c r="A314" s="50" t="s">
        <v>12</v>
      </c>
      <c r="B314" s="51">
        <v>101</v>
      </c>
      <c r="C314" s="72">
        <v>94391</v>
      </c>
      <c r="D314" s="47">
        <v>98549</v>
      </c>
      <c r="E314" s="47">
        <v>62265</v>
      </c>
    </row>
    <row r="315" spans="1:5" ht="12" customHeight="1">
      <c r="A315" s="50" t="s">
        <v>15</v>
      </c>
      <c r="B315" s="51">
        <v>109</v>
      </c>
      <c r="C315" s="72"/>
      <c r="D315" s="47"/>
      <c r="E315" s="47"/>
    </row>
    <row r="316" spans="1:5" s="31" customFormat="1" ht="12" customHeight="1">
      <c r="A316" s="45" t="s">
        <v>16</v>
      </c>
      <c r="B316" s="46">
        <v>200</v>
      </c>
      <c r="C316" s="73">
        <f>SUM(C317:C320)</f>
        <v>6822</v>
      </c>
      <c r="D316" s="48">
        <f>SUM(D317:D320)</f>
        <v>8244</v>
      </c>
      <c r="E316" s="48">
        <f>SUM(E317:E320)</f>
        <v>4882</v>
      </c>
    </row>
    <row r="317" spans="1:5" ht="12" customHeight="1">
      <c r="A317" s="50" t="s">
        <v>17</v>
      </c>
      <c r="B317" s="51">
        <v>201</v>
      </c>
      <c r="C317" s="72">
        <v>6822</v>
      </c>
      <c r="D317" s="47">
        <v>6803</v>
      </c>
      <c r="E317" s="47">
        <v>3441</v>
      </c>
    </row>
    <row r="318" spans="1:5" ht="12" customHeight="1">
      <c r="A318" s="50" t="s">
        <v>19</v>
      </c>
      <c r="B318" s="51">
        <v>205</v>
      </c>
      <c r="C318" s="72"/>
      <c r="D318" s="47">
        <v>1202</v>
      </c>
      <c r="E318" s="47">
        <v>1202</v>
      </c>
    </row>
    <row r="319" spans="1:5" ht="12" customHeight="1">
      <c r="A319" s="50" t="s">
        <v>52</v>
      </c>
      <c r="B319" s="51">
        <v>208</v>
      </c>
      <c r="C319" s="72"/>
      <c r="D319" s="47">
        <v>32</v>
      </c>
      <c r="E319" s="47">
        <v>32</v>
      </c>
    </row>
    <row r="320" spans="1:5" ht="12" customHeight="1">
      <c r="A320" s="50" t="s">
        <v>53</v>
      </c>
      <c r="B320" s="51">
        <v>209</v>
      </c>
      <c r="C320" s="72"/>
      <c r="D320" s="47">
        <v>207</v>
      </c>
      <c r="E320" s="47">
        <v>207</v>
      </c>
    </row>
    <row r="321" spans="1:5" s="31" customFormat="1" ht="12" customHeight="1">
      <c r="A321" s="45" t="s">
        <v>22</v>
      </c>
      <c r="B321" s="46">
        <v>300</v>
      </c>
      <c r="C321" s="74">
        <v>25514</v>
      </c>
      <c r="D321" s="52">
        <v>25309</v>
      </c>
      <c r="E321" s="52">
        <v>16387</v>
      </c>
    </row>
    <row r="322" spans="1:5" s="31" customFormat="1" ht="12" customHeight="1">
      <c r="A322" s="45" t="s">
        <v>23</v>
      </c>
      <c r="B322" s="46">
        <v>500</v>
      </c>
      <c r="C322" s="74">
        <v>4251</v>
      </c>
      <c r="D322" s="52">
        <v>4431</v>
      </c>
      <c r="E322" s="52">
        <v>2866</v>
      </c>
    </row>
    <row r="323" spans="1:5" s="31" customFormat="1" ht="12" customHeight="1">
      <c r="A323" s="45" t="s">
        <v>24</v>
      </c>
      <c r="B323" s="46">
        <v>700</v>
      </c>
      <c r="C323" s="74">
        <v>700</v>
      </c>
      <c r="D323" s="52">
        <v>700</v>
      </c>
      <c r="E323" s="52">
        <v>435</v>
      </c>
    </row>
    <row r="324" spans="1:5" s="68" customFormat="1" ht="12" customHeight="1">
      <c r="A324" s="45" t="s">
        <v>31</v>
      </c>
      <c r="B324" s="46">
        <v>1000</v>
      </c>
      <c r="C324" s="74">
        <f>SUM(C325:C334)</f>
        <v>199074</v>
      </c>
      <c r="D324" s="52">
        <f>SUM(D325:D334)</f>
        <v>199074</v>
      </c>
      <c r="E324" s="52">
        <f>SUM(E325:E334)</f>
        <v>163438</v>
      </c>
    </row>
    <row r="325" spans="1:5" s="70" customFormat="1" ht="12" customHeight="1">
      <c r="A325" s="50" t="s">
        <v>101</v>
      </c>
      <c r="B325" s="51">
        <v>1011</v>
      </c>
      <c r="C325" s="72">
        <v>75000</v>
      </c>
      <c r="D325" s="47">
        <v>75000</v>
      </c>
      <c r="E325" s="47">
        <v>48579</v>
      </c>
    </row>
    <row r="326" spans="1:5" s="70" customFormat="1" ht="12" customHeight="1">
      <c r="A326" s="50" t="s">
        <v>61</v>
      </c>
      <c r="B326" s="51">
        <v>1012</v>
      </c>
      <c r="C326" s="72">
        <v>400</v>
      </c>
      <c r="D326" s="47">
        <v>400</v>
      </c>
      <c r="E326" s="47">
        <v>217</v>
      </c>
    </row>
    <row r="327" spans="1:5" s="70" customFormat="1" ht="12" customHeight="1">
      <c r="A327" s="50" t="s">
        <v>32</v>
      </c>
      <c r="B327" s="51">
        <v>1013</v>
      </c>
      <c r="C327" s="72">
        <v>10000</v>
      </c>
      <c r="D327" s="47">
        <v>2223</v>
      </c>
      <c r="E327" s="47">
        <v>2223</v>
      </c>
    </row>
    <row r="328" spans="1:5" s="70" customFormat="1" ht="12" customHeight="1">
      <c r="A328" s="50" t="s">
        <v>33</v>
      </c>
      <c r="B328" s="51">
        <v>1015</v>
      </c>
      <c r="C328" s="72">
        <v>7000</v>
      </c>
      <c r="D328" s="47">
        <v>7000</v>
      </c>
      <c r="E328" s="47">
        <v>6248</v>
      </c>
    </row>
    <row r="329" spans="1:5" s="70" customFormat="1" ht="12" customHeight="1">
      <c r="A329" s="50" t="s">
        <v>34</v>
      </c>
      <c r="B329" s="51">
        <v>1016</v>
      </c>
      <c r="C329" s="72">
        <v>90343</v>
      </c>
      <c r="D329" s="47">
        <v>102437</v>
      </c>
      <c r="E329" s="47">
        <v>102437</v>
      </c>
    </row>
    <row r="330" spans="1:5" s="70" customFormat="1" ht="12" customHeight="1">
      <c r="A330" s="50" t="s">
        <v>35</v>
      </c>
      <c r="B330" s="51">
        <v>1020</v>
      </c>
      <c r="C330" s="72">
        <v>8000</v>
      </c>
      <c r="D330" s="47">
        <v>8000</v>
      </c>
      <c r="E330" s="47">
        <v>3542</v>
      </c>
    </row>
    <row r="331" spans="1:5" s="70" customFormat="1" ht="12" customHeight="1">
      <c r="A331" s="50" t="s">
        <v>36</v>
      </c>
      <c r="B331" s="51">
        <v>1030</v>
      </c>
      <c r="C331" s="72">
        <v>5000</v>
      </c>
      <c r="D331" s="47">
        <v>683</v>
      </c>
      <c r="E331" s="47">
        <v>32</v>
      </c>
    </row>
    <row r="332" spans="1:5" s="70" customFormat="1" ht="12" customHeight="1">
      <c r="A332" s="50" t="s">
        <v>37</v>
      </c>
      <c r="B332" s="51">
        <v>1051</v>
      </c>
      <c r="C332" s="72">
        <v>200</v>
      </c>
      <c r="D332" s="47">
        <v>200</v>
      </c>
      <c r="E332" s="47">
        <v>138</v>
      </c>
    </row>
    <row r="333" spans="1:5" s="70" customFormat="1" ht="12" customHeight="1">
      <c r="A333" s="50" t="s">
        <v>63</v>
      </c>
      <c r="B333" s="51">
        <v>1062</v>
      </c>
      <c r="C333" s="72">
        <v>95</v>
      </c>
      <c r="D333" s="47">
        <v>95</v>
      </c>
      <c r="E333" s="47">
        <v>22</v>
      </c>
    </row>
    <row r="334" spans="1:5" s="70" customFormat="1" ht="12" customHeight="1">
      <c r="A334" s="50" t="s">
        <v>58</v>
      </c>
      <c r="B334" s="51">
        <v>1091</v>
      </c>
      <c r="C334" s="72">
        <v>3036</v>
      </c>
      <c r="D334" s="47">
        <v>3036</v>
      </c>
      <c r="E334" s="47">
        <v>0</v>
      </c>
    </row>
    <row r="335" spans="1:5" s="31" customFormat="1" ht="12" customHeight="1" thickBot="1">
      <c r="A335" s="45" t="s">
        <v>82</v>
      </c>
      <c r="B335" s="46">
        <v>9999</v>
      </c>
      <c r="C335" s="75">
        <f>SUM(C313,C316,C321:C324)</f>
        <v>330752</v>
      </c>
      <c r="D335" s="53">
        <f>SUM(D313,D316,D321:D324)</f>
        <v>336307</v>
      </c>
      <c r="E335" s="53">
        <f>SUM(E313,E316,E321:E324)</f>
        <v>250273</v>
      </c>
    </row>
    <row r="336" spans="1:5" s="31" customFormat="1" ht="12" customHeight="1">
      <c r="A336" s="45"/>
      <c r="B336" s="46"/>
      <c r="C336" s="156"/>
      <c r="D336" s="76"/>
      <c r="E336" s="76"/>
    </row>
    <row r="337" spans="1:5" ht="12" customHeight="1">
      <c r="A337" s="45" t="s">
        <v>102</v>
      </c>
      <c r="B337" s="46" t="s">
        <v>103</v>
      </c>
      <c r="C337" s="72"/>
      <c r="D337" s="47"/>
      <c r="E337" s="47"/>
    </row>
    <row r="338" spans="1:5" s="31" customFormat="1" ht="12" customHeight="1">
      <c r="A338" s="45" t="s">
        <v>10</v>
      </c>
      <c r="B338" s="46">
        <v>100</v>
      </c>
      <c r="C338" s="73">
        <f>SUM(C339:C340)</f>
        <v>260963</v>
      </c>
      <c r="D338" s="48">
        <f>SUM(D339:D340)</f>
        <v>268258</v>
      </c>
      <c r="E338" s="48">
        <f>SUM(E339:E340)</f>
        <v>161518</v>
      </c>
    </row>
    <row r="339" spans="1:5" ht="12" customHeight="1">
      <c r="A339" s="50" t="s">
        <v>12</v>
      </c>
      <c r="B339" s="51">
        <v>101</v>
      </c>
      <c r="C339" s="72">
        <v>260963</v>
      </c>
      <c r="D339" s="47">
        <v>268258</v>
      </c>
      <c r="E339" s="47">
        <v>161518</v>
      </c>
    </row>
    <row r="340" spans="1:5" ht="12" customHeight="1">
      <c r="A340" s="50" t="s">
        <v>15</v>
      </c>
      <c r="B340" s="51">
        <v>109</v>
      </c>
      <c r="C340" s="72"/>
      <c r="D340" s="47"/>
      <c r="E340" s="47"/>
    </row>
    <row r="341" spans="1:5" s="31" customFormat="1" ht="12" customHeight="1">
      <c r="A341" s="45" t="s">
        <v>16</v>
      </c>
      <c r="B341" s="46">
        <v>200</v>
      </c>
      <c r="C341" s="73">
        <f>SUM(C342:C345)</f>
        <v>24449</v>
      </c>
      <c r="D341" s="48">
        <f>SUM(D342:D345)</f>
        <v>28958</v>
      </c>
      <c r="E341" s="48">
        <f>SUM(E342:E345)</f>
        <v>17612</v>
      </c>
    </row>
    <row r="342" spans="1:5" ht="12" customHeight="1">
      <c r="A342" s="50" t="s">
        <v>17</v>
      </c>
      <c r="B342" s="51">
        <v>201</v>
      </c>
      <c r="C342" s="72">
        <v>24449</v>
      </c>
      <c r="D342" s="47">
        <v>24218</v>
      </c>
      <c r="E342" s="47">
        <v>12872</v>
      </c>
    </row>
    <row r="343" spans="1:5" ht="12" customHeight="1">
      <c r="A343" s="50" t="s">
        <v>19</v>
      </c>
      <c r="B343" s="51">
        <v>205</v>
      </c>
      <c r="C343" s="72"/>
      <c r="D343" s="47">
        <v>3198</v>
      </c>
      <c r="E343" s="47">
        <v>3198</v>
      </c>
    </row>
    <row r="344" spans="1:5" ht="12" customHeight="1">
      <c r="A344" s="50" t="s">
        <v>52</v>
      </c>
      <c r="B344" s="51">
        <v>208</v>
      </c>
      <c r="C344" s="72"/>
      <c r="D344" s="47">
        <v>842</v>
      </c>
      <c r="E344" s="47">
        <v>842</v>
      </c>
    </row>
    <row r="345" spans="1:5" ht="12" customHeight="1">
      <c r="A345" s="50" t="s">
        <v>53</v>
      </c>
      <c r="B345" s="51">
        <v>209</v>
      </c>
      <c r="C345" s="72"/>
      <c r="D345" s="47">
        <v>700</v>
      </c>
      <c r="E345" s="47">
        <v>700</v>
      </c>
    </row>
    <row r="346" spans="1:5" s="31" customFormat="1" ht="12" customHeight="1">
      <c r="A346" s="45" t="s">
        <v>22</v>
      </c>
      <c r="B346" s="46">
        <v>300</v>
      </c>
      <c r="C346" s="74">
        <v>71122</v>
      </c>
      <c r="D346" s="52">
        <v>69172</v>
      </c>
      <c r="E346" s="52">
        <v>43034</v>
      </c>
    </row>
    <row r="347" spans="1:5" s="31" customFormat="1" ht="12" customHeight="1">
      <c r="A347" s="45" t="s">
        <v>23</v>
      </c>
      <c r="B347" s="46">
        <v>500</v>
      </c>
      <c r="C347" s="74">
        <v>11987</v>
      </c>
      <c r="D347" s="52">
        <v>12318</v>
      </c>
      <c r="E347" s="52">
        <v>7777</v>
      </c>
    </row>
    <row r="348" spans="1:5" s="31" customFormat="1" ht="12" customHeight="1">
      <c r="A348" s="45" t="s">
        <v>24</v>
      </c>
      <c r="B348" s="46">
        <v>700</v>
      </c>
      <c r="C348" s="74">
        <v>2800</v>
      </c>
      <c r="D348" s="52">
        <v>2800</v>
      </c>
      <c r="E348" s="52">
        <v>1767</v>
      </c>
    </row>
    <row r="349" spans="1:5" s="68" customFormat="1" ht="12" customHeight="1">
      <c r="A349" s="45" t="s">
        <v>31</v>
      </c>
      <c r="B349" s="46">
        <v>1000</v>
      </c>
      <c r="C349" s="74">
        <f>SUM(C350:C360)</f>
        <v>296198</v>
      </c>
      <c r="D349" s="52">
        <f>SUM(D350:D360)</f>
        <v>296198</v>
      </c>
      <c r="E349" s="52">
        <f>SUM(E350:E360)</f>
        <v>296198</v>
      </c>
    </row>
    <row r="350" spans="1:5" s="70" customFormat="1" ht="12" customHeight="1">
      <c r="A350" s="50" t="s">
        <v>101</v>
      </c>
      <c r="B350" s="51">
        <v>1011</v>
      </c>
      <c r="C350" s="72">
        <v>117000</v>
      </c>
      <c r="D350" s="47">
        <v>56127</v>
      </c>
      <c r="E350" s="47">
        <v>56127</v>
      </c>
    </row>
    <row r="351" spans="1:5" s="70" customFormat="1" ht="12" customHeight="1">
      <c r="A351" s="50" t="s">
        <v>61</v>
      </c>
      <c r="B351" s="51">
        <v>1012</v>
      </c>
      <c r="C351" s="72">
        <v>5000</v>
      </c>
      <c r="D351" s="47">
        <v>3097</v>
      </c>
      <c r="E351" s="47">
        <v>3097</v>
      </c>
    </row>
    <row r="352" spans="1:5" s="70" customFormat="1" ht="12" customHeight="1">
      <c r="A352" s="50" t="s">
        <v>32</v>
      </c>
      <c r="B352" s="51">
        <v>1013</v>
      </c>
      <c r="C352" s="72">
        <v>8100</v>
      </c>
      <c r="D352" s="70">
        <v>0</v>
      </c>
      <c r="E352" s="198">
        <v>0</v>
      </c>
    </row>
    <row r="353" spans="1:5" s="70" customFormat="1" ht="12" customHeight="1">
      <c r="A353" s="50" t="s">
        <v>33</v>
      </c>
      <c r="B353" s="51">
        <v>1015</v>
      </c>
      <c r="C353" s="72">
        <v>27000</v>
      </c>
      <c r="D353" s="47">
        <v>14857</v>
      </c>
      <c r="E353" s="47">
        <v>14857</v>
      </c>
    </row>
    <row r="354" spans="1:5" s="70" customFormat="1" ht="12" customHeight="1">
      <c r="A354" s="50" t="s">
        <v>34</v>
      </c>
      <c r="B354" s="51">
        <v>1016</v>
      </c>
      <c r="C354" s="72">
        <v>94875</v>
      </c>
      <c r="D354" s="47">
        <v>183492</v>
      </c>
      <c r="E354" s="47">
        <v>183492</v>
      </c>
    </row>
    <row r="355" spans="1:5" s="70" customFormat="1" ht="12" customHeight="1">
      <c r="A355" s="50" t="s">
        <v>35</v>
      </c>
      <c r="B355" s="51">
        <v>1020</v>
      </c>
      <c r="C355" s="72">
        <v>26000</v>
      </c>
      <c r="D355" s="47">
        <v>22561</v>
      </c>
      <c r="E355" s="47">
        <v>22561</v>
      </c>
    </row>
    <row r="356" spans="1:5" s="70" customFormat="1" ht="12" customHeight="1">
      <c r="A356" s="50" t="s">
        <v>36</v>
      </c>
      <c r="B356" s="51">
        <v>1030</v>
      </c>
      <c r="C356" s="72">
        <v>9000</v>
      </c>
      <c r="D356" s="47">
        <v>15587</v>
      </c>
      <c r="E356" s="47">
        <v>15587</v>
      </c>
    </row>
    <row r="357" spans="1:5" s="70" customFormat="1" ht="12" customHeight="1">
      <c r="A357" s="50" t="s">
        <v>104</v>
      </c>
      <c r="B357" s="51">
        <v>1040</v>
      </c>
      <c r="C357" s="72">
        <v>900</v>
      </c>
      <c r="D357" s="47">
        <v>54</v>
      </c>
      <c r="E357" s="47">
        <v>54</v>
      </c>
    </row>
    <row r="358" spans="1:5" s="70" customFormat="1" ht="11.25" customHeight="1">
      <c r="A358" s="50" t="s">
        <v>37</v>
      </c>
      <c r="B358" s="51">
        <v>1051</v>
      </c>
      <c r="C358" s="72">
        <v>550</v>
      </c>
      <c r="D358" s="47">
        <v>378</v>
      </c>
      <c r="E358" s="47">
        <v>378</v>
      </c>
    </row>
    <row r="359" spans="1:5" s="70" customFormat="1" ht="12" customHeight="1">
      <c r="A359" s="50" t="s">
        <v>63</v>
      </c>
      <c r="B359" s="51">
        <v>1062</v>
      </c>
      <c r="C359" s="72">
        <v>300</v>
      </c>
      <c r="D359" s="47">
        <v>45</v>
      </c>
      <c r="E359" s="47">
        <v>45</v>
      </c>
    </row>
    <row r="360" spans="1:5" s="70" customFormat="1" ht="12" customHeight="1">
      <c r="A360" s="50" t="s">
        <v>58</v>
      </c>
      <c r="B360" s="51">
        <v>1091</v>
      </c>
      <c r="C360" s="72">
        <v>7473</v>
      </c>
      <c r="D360" s="47">
        <v>0</v>
      </c>
      <c r="E360" s="47">
        <v>0</v>
      </c>
    </row>
    <row r="361" spans="1:5" s="31" customFormat="1" ht="12" customHeight="1" thickBot="1">
      <c r="A361" s="45" t="s">
        <v>82</v>
      </c>
      <c r="B361" s="46">
        <v>9999</v>
      </c>
      <c r="C361" s="75">
        <f>SUM(C338,C341,C346:C349)</f>
        <v>667519</v>
      </c>
      <c r="D361" s="53">
        <f>SUM(D338,D341,D346:D349)</f>
        <v>677704</v>
      </c>
      <c r="E361" s="53">
        <f>SUM(E338,E341,E346:E349)</f>
        <v>527906</v>
      </c>
    </row>
    <row r="362" spans="1:5" s="31" customFormat="1" ht="12" customHeight="1">
      <c r="A362" s="45"/>
      <c r="B362" s="46"/>
      <c r="C362" s="168"/>
      <c r="D362" s="126"/>
      <c r="E362" s="126"/>
    </row>
    <row r="363" spans="1:5" ht="12" customHeight="1">
      <c r="A363" s="45" t="s">
        <v>337</v>
      </c>
      <c r="B363" s="46" t="s">
        <v>336</v>
      </c>
      <c r="C363" s="72"/>
      <c r="D363" s="47"/>
      <c r="E363" s="47"/>
    </row>
    <row r="364" spans="1:5" s="31" customFormat="1" ht="12" customHeight="1">
      <c r="A364" s="45" t="s">
        <v>10</v>
      </c>
      <c r="B364" s="46">
        <v>100</v>
      </c>
      <c r="C364" s="73">
        <f>SUM(C365:C366)</f>
        <v>0</v>
      </c>
      <c r="D364" s="48">
        <f>SUM(D365:D366)</f>
        <v>5088</v>
      </c>
      <c r="E364" s="48">
        <f>SUM(E365:E366)</f>
        <v>1530</v>
      </c>
    </row>
    <row r="365" spans="1:5" ht="12" customHeight="1">
      <c r="A365" s="50" t="s">
        <v>12</v>
      </c>
      <c r="B365" s="51">
        <v>101</v>
      </c>
      <c r="C365" s="72"/>
      <c r="D365" s="47">
        <v>5088</v>
      </c>
      <c r="E365" s="47">
        <v>1530</v>
      </c>
    </row>
    <row r="366" spans="1:5" ht="12" customHeight="1">
      <c r="A366" s="50" t="s">
        <v>15</v>
      </c>
      <c r="B366" s="51">
        <v>109</v>
      </c>
      <c r="C366" s="72"/>
      <c r="D366" s="47"/>
      <c r="E366" s="47"/>
    </row>
    <row r="367" spans="1:5" s="31" customFormat="1" ht="12" customHeight="1">
      <c r="A367" s="45" t="s">
        <v>16</v>
      </c>
      <c r="B367" s="46">
        <v>200</v>
      </c>
      <c r="C367" s="73">
        <f>SUM(C368:C370)</f>
        <v>0</v>
      </c>
      <c r="D367" s="48">
        <f>SUM(D368:D370)</f>
        <v>306</v>
      </c>
      <c r="E367" s="48">
        <f>SUM(E368:E370)</f>
        <v>306</v>
      </c>
    </row>
    <row r="368" spans="1:5" ht="12" customHeight="1">
      <c r="A368" s="50" t="s">
        <v>17</v>
      </c>
      <c r="B368" s="51">
        <v>202</v>
      </c>
      <c r="C368" s="72"/>
      <c r="D368" s="47">
        <v>306</v>
      </c>
      <c r="E368" s="47">
        <v>306</v>
      </c>
    </row>
    <row r="369" spans="1:5" ht="12" customHeight="1">
      <c r="A369" s="50" t="s">
        <v>52</v>
      </c>
      <c r="B369" s="51">
        <v>208</v>
      </c>
      <c r="C369" s="72"/>
      <c r="D369" s="47"/>
      <c r="E369" s="47"/>
    </row>
    <row r="370" spans="1:5" ht="12" customHeight="1">
      <c r="A370" s="50" t="s">
        <v>53</v>
      </c>
      <c r="B370" s="51">
        <v>209</v>
      </c>
      <c r="C370" s="72"/>
      <c r="D370" s="47"/>
      <c r="E370" s="47"/>
    </row>
    <row r="371" spans="1:5" s="31" customFormat="1" ht="12" customHeight="1">
      <c r="A371" s="45" t="s">
        <v>22</v>
      </c>
      <c r="B371" s="46">
        <v>300</v>
      </c>
      <c r="C371" s="74"/>
      <c r="D371" s="52">
        <v>952</v>
      </c>
      <c r="E371" s="52">
        <v>429</v>
      </c>
    </row>
    <row r="372" spans="1:5" s="31" customFormat="1" ht="12" customHeight="1">
      <c r="A372" s="45" t="s">
        <v>23</v>
      </c>
      <c r="B372" s="46">
        <v>500</v>
      </c>
      <c r="C372" s="74"/>
      <c r="D372" s="52">
        <v>214</v>
      </c>
      <c r="E372" s="52">
        <v>77</v>
      </c>
    </row>
    <row r="373" spans="1:5" s="31" customFormat="1" ht="12" customHeight="1">
      <c r="A373" s="45" t="s">
        <v>24</v>
      </c>
      <c r="B373" s="46">
        <v>700</v>
      </c>
      <c r="C373" s="74"/>
      <c r="D373" s="52">
        <v>32</v>
      </c>
      <c r="E373" s="52">
        <v>32</v>
      </c>
    </row>
    <row r="374" spans="1:5" s="68" customFormat="1" ht="12" customHeight="1">
      <c r="A374" s="45" t="s">
        <v>31</v>
      </c>
      <c r="B374" s="46">
        <v>1000</v>
      </c>
      <c r="C374" s="74">
        <f>SUM(C375:C385)</f>
        <v>0</v>
      </c>
      <c r="D374" s="52">
        <f>SUM(D375:D385)</f>
        <v>5702</v>
      </c>
      <c r="E374" s="52">
        <f>SUM(E375:E385)</f>
        <v>1452</v>
      </c>
    </row>
    <row r="375" spans="1:5" s="70" customFormat="1" ht="12" customHeight="1">
      <c r="A375" s="50" t="s">
        <v>101</v>
      </c>
      <c r="B375" s="51">
        <v>1011</v>
      </c>
      <c r="C375" s="72"/>
      <c r="D375" s="47">
        <v>773</v>
      </c>
      <c r="E375" s="47">
        <v>773</v>
      </c>
    </row>
    <row r="376" spans="1:5" s="70" customFormat="1" ht="12" customHeight="1">
      <c r="A376" s="50" t="s">
        <v>61</v>
      </c>
      <c r="B376" s="51">
        <v>1012</v>
      </c>
      <c r="C376" s="72"/>
      <c r="D376" s="47"/>
      <c r="E376" s="47"/>
    </row>
    <row r="377" spans="1:5" s="70" customFormat="1" ht="12" customHeight="1">
      <c r="A377" s="50" t="s">
        <v>32</v>
      </c>
      <c r="B377" s="51">
        <v>1013</v>
      </c>
      <c r="C377" s="72"/>
      <c r="D377" s="47"/>
      <c r="E377" s="47"/>
    </row>
    <row r="378" spans="1:5" s="70" customFormat="1" ht="12" customHeight="1">
      <c r="A378" s="50" t="s">
        <v>33</v>
      </c>
      <c r="B378" s="51">
        <v>1015</v>
      </c>
      <c r="C378" s="72"/>
      <c r="D378" s="47">
        <v>1000</v>
      </c>
      <c r="E378" s="47">
        <v>433</v>
      </c>
    </row>
    <row r="379" spans="1:5" s="70" customFormat="1" ht="12" customHeight="1">
      <c r="A379" s="50" t="s">
        <v>34</v>
      </c>
      <c r="B379" s="51">
        <v>1016</v>
      </c>
      <c r="C379" s="72"/>
      <c r="D379" s="47">
        <v>2929</v>
      </c>
      <c r="E379" s="47">
        <v>121</v>
      </c>
    </row>
    <row r="380" spans="1:5" s="70" customFormat="1" ht="12" customHeight="1">
      <c r="A380" s="50" t="s">
        <v>35</v>
      </c>
      <c r="B380" s="51">
        <v>1020</v>
      </c>
      <c r="C380" s="72"/>
      <c r="D380" s="47">
        <v>1000</v>
      </c>
      <c r="E380" s="47">
        <v>125</v>
      </c>
    </row>
    <row r="381" spans="1:5" s="70" customFormat="1" ht="12" customHeight="1">
      <c r="A381" s="50" t="s">
        <v>36</v>
      </c>
      <c r="B381" s="51">
        <v>1030</v>
      </c>
      <c r="C381" s="72"/>
      <c r="D381" s="47"/>
      <c r="E381" s="47"/>
    </row>
    <row r="382" spans="1:5" s="70" customFormat="1" ht="12" customHeight="1">
      <c r="A382" s="50" t="s">
        <v>104</v>
      </c>
      <c r="B382" s="51">
        <v>1040</v>
      </c>
      <c r="C382" s="72"/>
      <c r="D382" s="47"/>
      <c r="E382" s="47"/>
    </row>
    <row r="383" spans="1:5" s="70" customFormat="1" ht="11.25" customHeight="1">
      <c r="A383" s="50" t="s">
        <v>37</v>
      </c>
      <c r="B383" s="51">
        <v>1051</v>
      </c>
      <c r="C383" s="72"/>
      <c r="D383" s="47"/>
      <c r="E383" s="47"/>
    </row>
    <row r="384" spans="1:5" s="70" customFormat="1" ht="12" customHeight="1">
      <c r="A384" s="50" t="s">
        <v>63</v>
      </c>
      <c r="B384" s="51">
        <v>1062</v>
      </c>
      <c r="C384" s="72"/>
      <c r="D384" s="47"/>
      <c r="E384" s="47"/>
    </row>
    <row r="385" spans="1:5" s="70" customFormat="1" ht="12" customHeight="1">
      <c r="A385" s="50" t="s">
        <v>58</v>
      </c>
      <c r="B385" s="51">
        <v>1091</v>
      </c>
      <c r="C385" s="72"/>
      <c r="D385" s="47"/>
      <c r="E385" s="47"/>
    </row>
    <row r="386" spans="1:5" s="31" customFormat="1" ht="12" customHeight="1" thickBot="1">
      <c r="A386" s="45" t="s">
        <v>82</v>
      </c>
      <c r="B386" s="46">
        <v>9999</v>
      </c>
      <c r="C386" s="75">
        <f>SUM(C364,C367,C371:C374)</f>
        <v>0</v>
      </c>
      <c r="D386" s="53">
        <f>SUM(D364,D367,D371:D374)</f>
        <v>12294</v>
      </c>
      <c r="E386" s="53">
        <f>SUM(E364,E367,E371:E374)</f>
        <v>3826</v>
      </c>
    </row>
    <row r="387" spans="1:5" s="31" customFormat="1" ht="12" customHeight="1">
      <c r="A387" s="45" t="s">
        <v>105</v>
      </c>
      <c r="B387" s="46"/>
      <c r="C387" s="73">
        <f>SUM(C310,C335,C361,C386)</f>
        <v>998271</v>
      </c>
      <c r="D387" s="73">
        <f>SUM(D310,D335,D361,D386)</f>
        <v>1266314</v>
      </c>
      <c r="E387" s="73">
        <f>SUM(E310,E335,E361,E386)</f>
        <v>1022014</v>
      </c>
    </row>
    <row r="388" spans="1:5" s="68" customFormat="1" ht="12" customHeight="1" thickBot="1">
      <c r="A388" s="42" t="s">
        <v>106</v>
      </c>
      <c r="B388" s="54"/>
      <c r="C388" s="81">
        <f>SUM(C387)</f>
        <v>998271</v>
      </c>
      <c r="D388" s="81">
        <f>SUM(D387)</f>
        <v>1266314</v>
      </c>
      <c r="E388" s="81">
        <f>SUM(E387)</f>
        <v>1022014</v>
      </c>
    </row>
    <row r="389" spans="1:5" s="68" customFormat="1" ht="12" customHeight="1" thickTop="1">
      <c r="A389" s="60"/>
      <c r="B389" s="38"/>
      <c r="C389" s="173"/>
      <c r="D389" s="173"/>
      <c r="E389" s="173"/>
    </row>
    <row r="390" spans="1:5" s="68" customFormat="1" ht="12" customHeight="1">
      <c r="A390" s="60"/>
      <c r="B390" s="38"/>
      <c r="C390" s="173"/>
      <c r="D390" s="79"/>
      <c r="E390" s="79"/>
    </row>
    <row r="391" spans="1:5" s="68" customFormat="1" ht="12" customHeight="1">
      <c r="A391" s="45" t="s">
        <v>107</v>
      </c>
      <c r="B391" s="46"/>
      <c r="C391" s="74"/>
      <c r="D391" s="52"/>
      <c r="E391" s="52"/>
    </row>
    <row r="392" spans="1:5" s="68" customFormat="1" ht="12" customHeight="1">
      <c r="A392" s="64" t="s">
        <v>108</v>
      </c>
      <c r="B392" s="46"/>
      <c r="C392" s="74"/>
      <c r="D392" s="52"/>
      <c r="E392" s="52"/>
    </row>
    <row r="393" spans="1:5" s="68" customFormat="1" ht="12" customHeight="1">
      <c r="A393" s="64" t="s">
        <v>109</v>
      </c>
      <c r="B393" s="46" t="s">
        <v>110</v>
      </c>
      <c r="C393" s="74"/>
      <c r="D393" s="52"/>
      <c r="E393" s="52"/>
    </row>
    <row r="394" spans="1:5" s="68" customFormat="1" ht="12" customHeight="1">
      <c r="A394" s="45" t="s">
        <v>31</v>
      </c>
      <c r="B394" s="46">
        <v>1000</v>
      </c>
      <c r="C394" s="73">
        <f>SUM(C395)</f>
        <v>0</v>
      </c>
      <c r="D394" s="73">
        <f>SUM(D395)</f>
        <v>14687</v>
      </c>
      <c r="E394" s="73">
        <f>SUM(E395)</f>
        <v>14687</v>
      </c>
    </row>
    <row r="395" spans="1:5" s="70" customFormat="1" ht="12" customHeight="1">
      <c r="A395" s="50" t="s">
        <v>39</v>
      </c>
      <c r="B395" s="51">
        <v>1098</v>
      </c>
      <c r="C395" s="72"/>
      <c r="D395" s="72">
        <v>14687</v>
      </c>
      <c r="E395" s="72">
        <v>14687</v>
      </c>
    </row>
    <row r="396" spans="1:5" s="68" customFormat="1" ht="12" customHeight="1" thickBot="1">
      <c r="A396" s="102" t="s">
        <v>25</v>
      </c>
      <c r="B396" s="157">
        <v>9999</v>
      </c>
      <c r="C396" s="75">
        <f>SUM(C394)</f>
        <v>0</v>
      </c>
      <c r="D396" s="75">
        <f>SUM(D394)</f>
        <v>14687</v>
      </c>
      <c r="E396" s="75">
        <f>SUM(E394)</f>
        <v>14687</v>
      </c>
    </row>
    <row r="397" spans="1:5" s="68" customFormat="1" ht="12" customHeight="1">
      <c r="A397" s="64" t="s">
        <v>111</v>
      </c>
      <c r="B397" s="41"/>
      <c r="C397" s="156">
        <f>SUM(C396)</f>
        <v>0</v>
      </c>
      <c r="D397" s="156">
        <f>SUM(D396)</f>
        <v>14687</v>
      </c>
      <c r="E397" s="156">
        <f>SUM(E396)</f>
        <v>14687</v>
      </c>
    </row>
    <row r="398" spans="1:5" s="68" customFormat="1" ht="12" customHeight="1">
      <c r="A398" s="45" t="s">
        <v>112</v>
      </c>
      <c r="B398" s="46"/>
      <c r="C398" s="74"/>
      <c r="D398" s="52"/>
      <c r="E398" s="52"/>
    </row>
    <row r="399" spans="1:5" ht="12" customHeight="1">
      <c r="A399" s="45" t="s">
        <v>113</v>
      </c>
      <c r="B399" s="46" t="s">
        <v>114</v>
      </c>
      <c r="C399" s="72"/>
      <c r="D399" s="47"/>
      <c r="E399" s="47"/>
    </row>
    <row r="400" spans="1:5" s="31" customFormat="1" ht="12" customHeight="1">
      <c r="A400" s="45" t="s">
        <v>115</v>
      </c>
      <c r="B400" s="46">
        <v>4500</v>
      </c>
      <c r="C400" s="74">
        <v>341256</v>
      </c>
      <c r="D400" s="52">
        <v>356056</v>
      </c>
      <c r="E400" s="52">
        <v>261904</v>
      </c>
    </row>
    <row r="401" spans="1:5" s="31" customFormat="1" ht="12" customHeight="1">
      <c r="A401" s="45" t="s">
        <v>66</v>
      </c>
      <c r="B401" s="46">
        <v>9999</v>
      </c>
      <c r="C401" s="73">
        <f>SUM(C400)</f>
        <v>341256</v>
      </c>
      <c r="D401" s="48">
        <f>SUM(D400)</f>
        <v>356056</v>
      </c>
      <c r="E401" s="48">
        <f>SUM(E400)</f>
        <v>261904</v>
      </c>
    </row>
    <row r="402" spans="1:5" s="31" customFormat="1" ht="12" customHeight="1">
      <c r="A402" s="45" t="s">
        <v>81</v>
      </c>
      <c r="B402" s="46">
        <v>5500</v>
      </c>
      <c r="C402" s="74"/>
      <c r="D402" s="52">
        <v>8500</v>
      </c>
      <c r="E402" s="52">
        <v>5500</v>
      </c>
    </row>
    <row r="403" spans="1:5" s="31" customFormat="1" ht="12" customHeight="1" thickBot="1">
      <c r="A403" s="45" t="s">
        <v>89</v>
      </c>
      <c r="B403" s="46">
        <v>9999</v>
      </c>
      <c r="C403" s="78">
        <f>SUM(C401,C402)</f>
        <v>341256</v>
      </c>
      <c r="D403" s="62">
        <f>SUM(D401,D402)</f>
        <v>364556</v>
      </c>
      <c r="E403" s="62">
        <f>SUM(E401,E402)</f>
        <v>267404</v>
      </c>
    </row>
    <row r="404" spans="1:5" s="31" customFormat="1" ht="12" customHeight="1">
      <c r="A404" s="45"/>
      <c r="B404" s="46"/>
      <c r="C404" s="80"/>
      <c r="D404" s="67"/>
      <c r="E404" s="67"/>
    </row>
    <row r="405" spans="1:5" ht="12" customHeight="1">
      <c r="A405" s="45" t="s">
        <v>116</v>
      </c>
      <c r="B405" s="46" t="s">
        <v>117</v>
      </c>
      <c r="C405" s="72"/>
      <c r="D405" s="47"/>
      <c r="E405" s="47"/>
    </row>
    <row r="406" spans="1:5" s="31" customFormat="1" ht="12" customHeight="1">
      <c r="A406" s="45" t="s">
        <v>10</v>
      </c>
      <c r="B406" s="46">
        <v>100</v>
      </c>
      <c r="C406" s="73">
        <f>SUM(C407:C408)</f>
        <v>356526</v>
      </c>
      <c r="D406" s="48">
        <f>SUM(D407:D408)</f>
        <v>376019</v>
      </c>
      <c r="E406" s="48">
        <f>SUM(E407:E408)</f>
        <v>224550</v>
      </c>
    </row>
    <row r="407" spans="1:5" ht="12" customHeight="1">
      <c r="A407" s="50" t="s">
        <v>12</v>
      </c>
      <c r="B407" s="51">
        <v>101</v>
      </c>
      <c r="C407" s="72">
        <v>356526</v>
      </c>
      <c r="D407" s="47">
        <v>376019</v>
      </c>
      <c r="E407" s="47">
        <v>224550</v>
      </c>
    </row>
    <row r="408" spans="1:5" ht="12" customHeight="1">
      <c r="A408" s="50" t="s">
        <v>15</v>
      </c>
      <c r="B408" s="51">
        <v>109</v>
      </c>
      <c r="C408" s="72"/>
      <c r="D408" s="47"/>
      <c r="E408" s="47"/>
    </row>
    <row r="409" spans="1:5" s="31" customFormat="1" ht="12" customHeight="1">
      <c r="A409" s="45" t="s">
        <v>16</v>
      </c>
      <c r="B409" s="46">
        <v>200</v>
      </c>
      <c r="C409" s="73">
        <f>SUM(C410:C413)</f>
        <v>80260</v>
      </c>
      <c r="D409" s="48">
        <f>SUM(D410:D413)</f>
        <v>80260</v>
      </c>
      <c r="E409" s="48">
        <f>SUM(E410:E413)</f>
        <v>6066</v>
      </c>
    </row>
    <row r="410" spans="1:5" s="31" customFormat="1" ht="12" customHeight="1">
      <c r="A410" s="50" t="s">
        <v>17</v>
      </c>
      <c r="B410" s="51">
        <v>201</v>
      </c>
      <c r="C410" s="74"/>
      <c r="D410" s="52"/>
      <c r="E410" s="52"/>
    </row>
    <row r="411" spans="1:5" s="31" customFormat="1" ht="12" customHeight="1">
      <c r="A411" s="50" t="s">
        <v>19</v>
      </c>
      <c r="B411" s="51">
        <v>205</v>
      </c>
      <c r="C411" s="74"/>
      <c r="D411" s="52">
        <v>4969</v>
      </c>
      <c r="E411" s="52">
        <v>4969</v>
      </c>
    </row>
    <row r="412" spans="1:5" ht="12" customHeight="1">
      <c r="A412" s="50" t="s">
        <v>52</v>
      </c>
      <c r="B412" s="51">
        <v>208</v>
      </c>
      <c r="C412" s="72">
        <v>80260</v>
      </c>
      <c r="D412" s="47">
        <v>74567</v>
      </c>
      <c r="E412" s="47">
        <v>439</v>
      </c>
    </row>
    <row r="413" spans="1:5" ht="12" customHeight="1">
      <c r="A413" s="50" t="s">
        <v>53</v>
      </c>
      <c r="B413" s="51">
        <v>209</v>
      </c>
      <c r="C413" s="72"/>
      <c r="D413" s="47">
        <v>724</v>
      </c>
      <c r="E413" s="47">
        <v>658</v>
      </c>
    </row>
    <row r="414" spans="1:5" s="31" customFormat="1" ht="12" customHeight="1">
      <c r="A414" s="45" t="s">
        <v>22</v>
      </c>
      <c r="B414" s="46">
        <v>300</v>
      </c>
      <c r="C414" s="74">
        <v>111378</v>
      </c>
      <c r="D414" s="52">
        <v>116319</v>
      </c>
      <c r="E414" s="52">
        <v>55892</v>
      </c>
    </row>
    <row r="415" spans="1:5" s="31" customFormat="1" ht="12" customHeight="1">
      <c r="A415" s="45"/>
      <c r="B415" s="46"/>
      <c r="C415" s="74"/>
      <c r="D415" s="52"/>
      <c r="E415" s="52"/>
    </row>
    <row r="416" spans="1:5" s="31" customFormat="1" ht="12" customHeight="1">
      <c r="A416" s="45" t="s">
        <v>23</v>
      </c>
      <c r="B416" s="46">
        <v>500</v>
      </c>
      <c r="C416" s="74">
        <v>18345</v>
      </c>
      <c r="D416" s="52">
        <v>19164</v>
      </c>
      <c r="E416" s="52">
        <v>10020</v>
      </c>
    </row>
    <row r="417" spans="1:5" s="31" customFormat="1" ht="12" customHeight="1">
      <c r="A417" s="45" t="s">
        <v>24</v>
      </c>
      <c r="B417" s="46">
        <v>700</v>
      </c>
      <c r="C417" s="74">
        <v>1750</v>
      </c>
      <c r="D417" s="52">
        <v>1750</v>
      </c>
      <c r="E417" s="52">
        <v>1038</v>
      </c>
    </row>
    <row r="418" spans="1:5" s="68" customFormat="1" ht="12" customHeight="1">
      <c r="A418" s="45" t="s">
        <v>31</v>
      </c>
      <c r="B418" s="46">
        <v>1000</v>
      </c>
      <c r="C418" s="74">
        <f>SUM(C419:C428)</f>
        <v>303293</v>
      </c>
      <c r="D418" s="52">
        <f>SUM(D419:D428)</f>
        <v>306903</v>
      </c>
      <c r="E418" s="52">
        <f>SUM(E419:E428)</f>
        <v>233174</v>
      </c>
    </row>
    <row r="419" spans="1:5" s="70" customFormat="1" ht="12" customHeight="1">
      <c r="A419" s="50" t="s">
        <v>32</v>
      </c>
      <c r="B419" s="51">
        <v>1013</v>
      </c>
      <c r="C419" s="72">
        <v>18450</v>
      </c>
      <c r="D419" s="47">
        <v>18450</v>
      </c>
      <c r="E419" s="47">
        <v>0</v>
      </c>
    </row>
    <row r="420" spans="1:5" s="70" customFormat="1" ht="12" customHeight="1">
      <c r="A420" s="50" t="s">
        <v>57</v>
      </c>
      <c r="B420" s="51">
        <v>1014</v>
      </c>
      <c r="C420" s="72">
        <v>2000</v>
      </c>
      <c r="D420" s="47">
        <v>1762</v>
      </c>
      <c r="E420" s="47">
        <v>1104</v>
      </c>
    </row>
    <row r="421" spans="1:5" s="70" customFormat="1" ht="12" customHeight="1">
      <c r="A421" s="50" t="s">
        <v>33</v>
      </c>
      <c r="B421" s="51">
        <v>1015</v>
      </c>
      <c r="C421" s="72">
        <v>11770</v>
      </c>
      <c r="D421" s="47">
        <v>14470</v>
      </c>
      <c r="E421" s="47">
        <v>12004</v>
      </c>
    </row>
    <row r="422" spans="1:5" s="70" customFormat="1" ht="12" customHeight="1">
      <c r="A422" s="50" t="s">
        <v>34</v>
      </c>
      <c r="B422" s="51">
        <v>1016</v>
      </c>
      <c r="C422" s="72">
        <v>44360</v>
      </c>
      <c r="D422" s="47">
        <v>38496</v>
      </c>
      <c r="E422" s="47">
        <v>28361</v>
      </c>
    </row>
    <row r="423" spans="1:5" s="70" customFormat="1" ht="12" customHeight="1">
      <c r="A423" s="50" t="s">
        <v>35</v>
      </c>
      <c r="B423" s="51">
        <v>1020</v>
      </c>
      <c r="C423" s="72">
        <v>68000</v>
      </c>
      <c r="D423" s="47">
        <v>87538</v>
      </c>
      <c r="E423" s="47">
        <v>78806</v>
      </c>
    </row>
    <row r="424" spans="1:5" s="70" customFormat="1" ht="12" customHeight="1">
      <c r="A424" s="50" t="s">
        <v>36</v>
      </c>
      <c r="B424" s="51">
        <v>1030</v>
      </c>
      <c r="C424" s="72">
        <v>135500</v>
      </c>
      <c r="D424" s="47">
        <v>125091</v>
      </c>
      <c r="E424" s="47">
        <v>102506</v>
      </c>
    </row>
    <row r="425" spans="1:5" s="70" customFormat="1" ht="12" customHeight="1">
      <c r="A425" s="50" t="s">
        <v>104</v>
      </c>
      <c r="B425" s="51">
        <v>1040</v>
      </c>
      <c r="C425" s="72"/>
      <c r="D425" s="47">
        <v>200</v>
      </c>
      <c r="E425" s="47">
        <v>166</v>
      </c>
    </row>
    <row r="426" spans="1:5" s="70" customFormat="1" ht="11.25" customHeight="1">
      <c r="A426" s="50" t="s">
        <v>37</v>
      </c>
      <c r="B426" s="51">
        <v>1051</v>
      </c>
      <c r="C426" s="72">
        <v>7300</v>
      </c>
      <c r="D426" s="47">
        <v>7231</v>
      </c>
      <c r="E426" s="47">
        <v>5139</v>
      </c>
    </row>
    <row r="427" spans="1:5" s="70" customFormat="1" ht="12" customHeight="1">
      <c r="A427" s="50" t="s">
        <v>58</v>
      </c>
      <c r="B427" s="51">
        <v>1091</v>
      </c>
      <c r="C427" s="72">
        <v>10696</v>
      </c>
      <c r="D427" s="47">
        <v>5727</v>
      </c>
      <c r="E427" s="47">
        <v>0</v>
      </c>
    </row>
    <row r="428" spans="1:5" s="70" customFormat="1" ht="12" customHeight="1">
      <c r="A428" s="50" t="s">
        <v>39</v>
      </c>
      <c r="B428" s="51">
        <v>1098</v>
      </c>
      <c r="C428" s="72">
        <v>5217</v>
      </c>
      <c r="D428" s="47">
        <v>7938</v>
      </c>
      <c r="E428" s="47">
        <v>5088</v>
      </c>
    </row>
    <row r="429" spans="1:5" s="31" customFormat="1" ht="12" customHeight="1">
      <c r="A429" s="45" t="s">
        <v>66</v>
      </c>
      <c r="B429" s="46">
        <v>9999</v>
      </c>
      <c r="C429" s="73">
        <f>SUM(C406,C409,C414:C418)</f>
        <v>871552</v>
      </c>
      <c r="D429" s="48">
        <f>SUM(D406,D409,D414:D418)</f>
        <v>900415</v>
      </c>
      <c r="E429" s="48">
        <f>SUM(E406,E409,E414:E418)</f>
        <v>530740</v>
      </c>
    </row>
    <row r="430" spans="1:5" s="31" customFormat="1" ht="12" customHeight="1">
      <c r="A430" s="45" t="s">
        <v>68</v>
      </c>
      <c r="B430" s="46">
        <v>5200</v>
      </c>
      <c r="C430" s="74"/>
      <c r="D430" s="52">
        <v>3390</v>
      </c>
      <c r="E430" s="52">
        <v>3370</v>
      </c>
    </row>
    <row r="431" spans="1:5" s="31" customFormat="1" ht="12" customHeight="1">
      <c r="A431" s="45" t="s">
        <v>69</v>
      </c>
      <c r="B431" s="46"/>
      <c r="C431" s="74">
        <f>SUM(C430)</f>
        <v>0</v>
      </c>
      <c r="D431" s="74">
        <f>SUM(D430)</f>
        <v>3390</v>
      </c>
      <c r="E431" s="74">
        <f>SUM(E430)</f>
        <v>3370</v>
      </c>
    </row>
    <row r="432" spans="1:5" s="31" customFormat="1" ht="12" customHeight="1" thickBot="1">
      <c r="A432" s="45" t="s">
        <v>70</v>
      </c>
      <c r="B432" s="46">
        <v>9999</v>
      </c>
      <c r="C432" s="75">
        <f>SUM(C429,C431)</f>
        <v>871552</v>
      </c>
      <c r="D432" s="53">
        <f>SUM(D429,D431)</f>
        <v>903805</v>
      </c>
      <c r="E432" s="53">
        <f>SUM(E429,E431)</f>
        <v>534110</v>
      </c>
    </row>
    <row r="433" spans="1:5" s="68" customFormat="1" ht="12" customHeight="1">
      <c r="A433" s="45"/>
      <c r="B433" s="46"/>
      <c r="C433" s="80"/>
      <c r="D433" s="67"/>
      <c r="E433" s="67"/>
    </row>
    <row r="434" spans="1:5" ht="12" customHeight="1">
      <c r="A434" s="45" t="s">
        <v>118</v>
      </c>
      <c r="B434" s="46" t="s">
        <v>119</v>
      </c>
      <c r="C434" s="72"/>
      <c r="D434" s="47"/>
      <c r="E434" s="47"/>
    </row>
    <row r="435" spans="1:5" s="31" customFormat="1" ht="12" customHeight="1">
      <c r="A435" s="45" t="s">
        <v>10</v>
      </c>
      <c r="B435" s="46">
        <v>100</v>
      </c>
      <c r="C435" s="73">
        <f>SUM(C436:C437)</f>
        <v>130488</v>
      </c>
      <c r="D435" s="48">
        <f>SUM(D436:D437)</f>
        <v>135362</v>
      </c>
      <c r="E435" s="48">
        <f>SUM(E436:E437)</f>
        <v>84979</v>
      </c>
    </row>
    <row r="436" spans="1:5" ht="12" customHeight="1">
      <c r="A436" s="50" t="s">
        <v>12</v>
      </c>
      <c r="B436" s="51">
        <v>101</v>
      </c>
      <c r="C436" s="72">
        <v>130488</v>
      </c>
      <c r="D436" s="47">
        <v>135362</v>
      </c>
      <c r="E436" s="47">
        <v>84979</v>
      </c>
    </row>
    <row r="437" spans="1:5" ht="12" customHeight="1">
      <c r="A437" s="50" t="s">
        <v>15</v>
      </c>
      <c r="B437" s="51">
        <v>109</v>
      </c>
      <c r="C437" s="72"/>
      <c r="D437" s="47"/>
      <c r="E437" s="47"/>
    </row>
    <row r="438" spans="1:5" s="31" customFormat="1" ht="12" customHeight="1">
      <c r="A438" s="45" t="s">
        <v>16</v>
      </c>
      <c r="B438" s="46">
        <v>200</v>
      </c>
      <c r="C438" s="73">
        <f>SUM(C439:C442)</f>
        <v>30020</v>
      </c>
      <c r="D438" s="48">
        <f>SUM(D439:D442)</f>
        <v>30020</v>
      </c>
      <c r="E438" s="48">
        <f>SUM(E439:E442)</f>
        <v>3183</v>
      </c>
    </row>
    <row r="439" spans="1:5" s="31" customFormat="1" ht="12" customHeight="1">
      <c r="A439" s="50" t="s">
        <v>17</v>
      </c>
      <c r="B439" s="51">
        <v>201</v>
      </c>
      <c r="C439" s="74">
        <v>2595</v>
      </c>
      <c r="D439" s="58">
        <v>2595</v>
      </c>
      <c r="E439" s="58">
        <v>983</v>
      </c>
    </row>
    <row r="440" spans="1:5" s="31" customFormat="1" ht="12" customHeight="1">
      <c r="A440" s="50" t="s">
        <v>19</v>
      </c>
      <c r="B440" s="51">
        <v>205</v>
      </c>
      <c r="C440" s="74"/>
      <c r="D440" s="58">
        <v>1950</v>
      </c>
      <c r="E440" s="58">
        <v>1950</v>
      </c>
    </row>
    <row r="441" spans="1:5" ht="12" customHeight="1">
      <c r="A441" s="50" t="s">
        <v>52</v>
      </c>
      <c r="B441" s="51">
        <v>208</v>
      </c>
      <c r="C441" s="72">
        <v>27425</v>
      </c>
      <c r="D441" s="47">
        <v>25225</v>
      </c>
      <c r="E441" s="47"/>
    </row>
    <row r="442" spans="1:5" ht="12" customHeight="1">
      <c r="A442" s="50" t="s">
        <v>53</v>
      </c>
      <c r="B442" s="51">
        <v>209</v>
      </c>
      <c r="C442" s="72"/>
      <c r="D442" s="47">
        <v>250</v>
      </c>
      <c r="E442" s="47">
        <v>250</v>
      </c>
    </row>
    <row r="443" spans="1:5" s="31" customFormat="1" ht="12" customHeight="1">
      <c r="A443" s="45" t="s">
        <v>22</v>
      </c>
      <c r="B443" s="46">
        <v>300</v>
      </c>
      <c r="C443" s="74">
        <v>40782</v>
      </c>
      <c r="D443" s="52">
        <v>42018</v>
      </c>
      <c r="E443" s="52">
        <v>21185</v>
      </c>
    </row>
    <row r="444" spans="1:5" s="31" customFormat="1" ht="12" customHeight="1">
      <c r="A444" s="45" t="s">
        <v>23</v>
      </c>
      <c r="B444" s="46">
        <v>500</v>
      </c>
      <c r="C444" s="74">
        <v>6742</v>
      </c>
      <c r="D444" s="52">
        <v>6947</v>
      </c>
      <c r="E444" s="52">
        <v>3767</v>
      </c>
    </row>
    <row r="445" spans="1:5" s="31" customFormat="1" ht="12" customHeight="1">
      <c r="A445" s="45" t="s">
        <v>24</v>
      </c>
      <c r="B445" s="46">
        <v>700</v>
      </c>
      <c r="C445" s="74">
        <v>790</v>
      </c>
      <c r="D445" s="52">
        <v>790</v>
      </c>
      <c r="E445" s="52">
        <v>604</v>
      </c>
    </row>
    <row r="446" spans="1:5" s="68" customFormat="1" ht="12" customHeight="1">
      <c r="A446" s="45" t="s">
        <v>31</v>
      </c>
      <c r="B446" s="46">
        <v>1000</v>
      </c>
      <c r="C446" s="74">
        <f>SUM(C447:C455)</f>
        <v>115281</v>
      </c>
      <c r="D446" s="52">
        <f>SUM(D447:D455)</f>
        <v>116278</v>
      </c>
      <c r="E446" s="52">
        <f>SUM(E447:E455)</f>
        <v>81977</v>
      </c>
    </row>
    <row r="447" spans="1:5" s="70" customFormat="1" ht="12" customHeight="1">
      <c r="A447" s="50" t="s">
        <v>32</v>
      </c>
      <c r="B447" s="51">
        <v>1013</v>
      </c>
      <c r="C447" s="72">
        <v>6900</v>
      </c>
      <c r="D447" s="47">
        <v>6900</v>
      </c>
      <c r="E447" s="47">
        <v>0</v>
      </c>
    </row>
    <row r="448" spans="1:5" s="70" customFormat="1" ht="12" customHeight="1">
      <c r="A448" s="50" t="s">
        <v>57</v>
      </c>
      <c r="B448" s="51">
        <v>1014</v>
      </c>
      <c r="C448" s="72">
        <v>8000</v>
      </c>
      <c r="D448" s="47">
        <v>8000</v>
      </c>
      <c r="E448" s="47">
        <v>2508</v>
      </c>
    </row>
    <row r="449" spans="1:5" s="70" customFormat="1" ht="12" customHeight="1">
      <c r="A449" s="50" t="s">
        <v>33</v>
      </c>
      <c r="B449" s="51">
        <v>1015</v>
      </c>
      <c r="C449" s="72">
        <v>8000</v>
      </c>
      <c r="D449" s="47">
        <v>9931</v>
      </c>
      <c r="E449" s="47">
        <v>7199</v>
      </c>
    </row>
    <row r="450" spans="1:5" s="70" customFormat="1" ht="12" customHeight="1">
      <c r="A450" s="50" t="s">
        <v>34</v>
      </c>
      <c r="B450" s="51">
        <v>1016</v>
      </c>
      <c r="C450" s="72">
        <v>56000</v>
      </c>
      <c r="D450" s="47">
        <v>56000</v>
      </c>
      <c r="E450" s="47">
        <v>41191</v>
      </c>
    </row>
    <row r="451" spans="1:5" s="70" customFormat="1" ht="12" customHeight="1">
      <c r="A451" s="50" t="s">
        <v>35</v>
      </c>
      <c r="B451" s="51">
        <v>1020</v>
      </c>
      <c r="C451" s="72">
        <v>25000</v>
      </c>
      <c r="D451" s="47">
        <v>25809</v>
      </c>
      <c r="E451" s="47">
        <v>25304</v>
      </c>
    </row>
    <row r="452" spans="1:5" s="70" customFormat="1" ht="12" customHeight="1">
      <c r="A452" s="50" t="s">
        <v>36</v>
      </c>
      <c r="B452" s="51">
        <v>1030</v>
      </c>
      <c r="C452" s="72"/>
      <c r="D452" s="47"/>
      <c r="E452" s="47"/>
    </row>
    <row r="453" spans="1:5" s="70" customFormat="1" ht="11.25" customHeight="1">
      <c r="A453" s="50" t="s">
        <v>37</v>
      </c>
      <c r="B453" s="51">
        <v>1051</v>
      </c>
      <c r="C453" s="72">
        <v>4500</v>
      </c>
      <c r="D453" s="47">
        <v>4500</v>
      </c>
      <c r="E453" s="47">
        <v>3039</v>
      </c>
    </row>
    <row r="454" spans="1:5" s="70" customFormat="1" ht="12" customHeight="1">
      <c r="A454" s="50" t="s">
        <v>58</v>
      </c>
      <c r="B454" s="51">
        <v>1091</v>
      </c>
      <c r="C454" s="72">
        <v>3915</v>
      </c>
      <c r="D454" s="47">
        <v>1984</v>
      </c>
      <c r="E454" s="47">
        <v>0</v>
      </c>
    </row>
    <row r="455" spans="1:5" s="70" customFormat="1" ht="12" customHeight="1">
      <c r="A455" s="50" t="s">
        <v>39</v>
      </c>
      <c r="B455" s="51">
        <v>1098</v>
      </c>
      <c r="C455" s="72">
        <v>2966</v>
      </c>
      <c r="D455" s="47">
        <v>3154</v>
      </c>
      <c r="E455" s="47">
        <v>2736</v>
      </c>
    </row>
    <row r="456" spans="1:5" s="31" customFormat="1" ht="12" customHeight="1">
      <c r="A456" s="45" t="s">
        <v>66</v>
      </c>
      <c r="B456" s="46">
        <v>9999</v>
      </c>
      <c r="C456" s="73">
        <f>SUM(C435,C438,C443:C446)</f>
        <v>324103</v>
      </c>
      <c r="D456" s="48">
        <f>SUM(D435,D438,D443:D446)</f>
        <v>331415</v>
      </c>
      <c r="E456" s="48">
        <f>SUM(E435,E438,E443:E446)</f>
        <v>195695</v>
      </c>
    </row>
    <row r="457" spans="1:5" s="31" customFormat="1" ht="12" customHeight="1">
      <c r="A457" s="45" t="s">
        <v>68</v>
      </c>
      <c r="B457" s="46">
        <v>5200</v>
      </c>
      <c r="C457" s="74"/>
      <c r="D457" s="52">
        <v>4003</v>
      </c>
      <c r="E457" s="52">
        <v>4003</v>
      </c>
    </row>
    <row r="458" spans="1:5" s="31" customFormat="1" ht="12" customHeight="1">
      <c r="A458" s="45" t="s">
        <v>69</v>
      </c>
      <c r="B458" s="46"/>
      <c r="C458" s="74">
        <f>SUM(C457)</f>
        <v>0</v>
      </c>
      <c r="D458" s="74">
        <f>SUM(D457)</f>
        <v>4003</v>
      </c>
      <c r="E458" s="74">
        <f>SUM(E457)</f>
        <v>4003</v>
      </c>
    </row>
    <row r="459" spans="1:5" s="31" customFormat="1" ht="12" customHeight="1" thickBot="1">
      <c r="A459" s="45" t="s">
        <v>70</v>
      </c>
      <c r="B459" s="46">
        <v>9999</v>
      </c>
      <c r="C459" s="75">
        <f>SUM(C456,C458)</f>
        <v>324103</v>
      </c>
      <c r="D459" s="53">
        <f>SUM(D456,D458)</f>
        <v>335418</v>
      </c>
      <c r="E459" s="53">
        <f>SUM(E456,E458)</f>
        <v>199698</v>
      </c>
    </row>
    <row r="460" spans="1:5" s="31" customFormat="1" ht="12" customHeight="1">
      <c r="A460" s="45"/>
      <c r="B460" s="46"/>
      <c r="C460" s="211"/>
      <c r="D460" s="212"/>
      <c r="E460" s="212"/>
    </row>
    <row r="461" spans="1:5" s="68" customFormat="1" ht="12" customHeight="1">
      <c r="A461" s="45" t="s">
        <v>120</v>
      </c>
      <c r="B461" s="46"/>
      <c r="C461" s="80">
        <f>SUM(C403,C432,C459)</f>
        <v>1536911</v>
      </c>
      <c r="D461" s="67">
        <f>SUM(D403,D432,D459)</f>
        <v>1603779</v>
      </c>
      <c r="E461" s="67">
        <f>SUM(E403,E432,E459)</f>
        <v>1001212</v>
      </c>
    </row>
    <row r="462" spans="1:5" s="68" customFormat="1" ht="12" customHeight="1">
      <c r="A462" s="45"/>
      <c r="B462" s="46"/>
      <c r="C462" s="74"/>
      <c r="D462" s="52"/>
      <c r="E462" s="52"/>
    </row>
    <row r="463" spans="1:5" s="68" customFormat="1" ht="12" customHeight="1" thickBot="1">
      <c r="A463" s="42" t="s">
        <v>121</v>
      </c>
      <c r="B463" s="54"/>
      <c r="C463" s="81">
        <f>SUM(C397,C461)</f>
        <v>1536911</v>
      </c>
      <c r="D463" s="55">
        <f>SUM(D397,D461)</f>
        <v>1618466</v>
      </c>
      <c r="E463" s="55">
        <f>SUM(E397,E461)</f>
        <v>1015899</v>
      </c>
    </row>
    <row r="464" spans="1:5" s="68" customFormat="1" ht="12" customHeight="1" thickTop="1">
      <c r="A464" s="60"/>
      <c r="B464" s="38"/>
      <c r="C464" s="173"/>
      <c r="D464" s="79"/>
      <c r="E464" s="79"/>
    </row>
    <row r="465" spans="1:5" s="70" customFormat="1" ht="12" customHeight="1">
      <c r="A465" s="45" t="s">
        <v>122</v>
      </c>
      <c r="B465" s="46"/>
      <c r="C465" s="72"/>
      <c r="D465" s="47"/>
      <c r="E465" s="47"/>
    </row>
    <row r="466" spans="1:5" s="70" customFormat="1" ht="12" customHeight="1">
      <c r="A466" s="45" t="s">
        <v>123</v>
      </c>
      <c r="B466" s="46"/>
      <c r="C466" s="72"/>
      <c r="D466" s="47"/>
      <c r="E466" s="47"/>
    </row>
    <row r="467" spans="1:5" s="70" customFormat="1" ht="12" customHeight="1">
      <c r="A467" s="45" t="s">
        <v>124</v>
      </c>
      <c r="B467" s="46" t="s">
        <v>125</v>
      </c>
      <c r="C467" s="72"/>
      <c r="D467" s="47"/>
      <c r="E467" s="47"/>
    </row>
    <row r="468" spans="1:5" s="68" customFormat="1" ht="12" customHeight="1">
      <c r="A468" s="45" t="s">
        <v>31</v>
      </c>
      <c r="B468" s="46">
        <v>1000</v>
      </c>
      <c r="C468" s="74">
        <f>SUM(C469:C469)</f>
        <v>0</v>
      </c>
      <c r="D468" s="74">
        <f>SUM(D469:D469)</f>
        <v>23043</v>
      </c>
      <c r="E468" s="74">
        <f>SUM(E469:E469)</f>
        <v>23043</v>
      </c>
    </row>
    <row r="469" spans="1:5" s="70" customFormat="1" ht="12" customHeight="1">
      <c r="A469" s="50" t="s">
        <v>39</v>
      </c>
      <c r="B469" s="51">
        <v>1098</v>
      </c>
      <c r="C469" s="72"/>
      <c r="D469" s="72">
        <v>23043</v>
      </c>
      <c r="E469" s="72">
        <v>23043</v>
      </c>
    </row>
    <row r="470" spans="1:5" s="68" customFormat="1" ht="12" customHeight="1" thickBot="1">
      <c r="A470" s="45" t="s">
        <v>25</v>
      </c>
      <c r="B470" s="46">
        <v>9999</v>
      </c>
      <c r="C470" s="78">
        <f>SUM(C468)</f>
        <v>0</v>
      </c>
      <c r="D470" s="78">
        <f>SUM(D468)</f>
        <v>23043</v>
      </c>
      <c r="E470" s="78">
        <f>SUM(E468)</f>
        <v>23043</v>
      </c>
    </row>
    <row r="471" spans="1:5" s="68" customFormat="1" ht="12" customHeight="1">
      <c r="A471" s="45"/>
      <c r="B471" s="46"/>
      <c r="C471" s="80"/>
      <c r="D471" s="80"/>
      <c r="E471" s="80"/>
    </row>
    <row r="472" spans="1:5" s="68" customFormat="1" ht="12" customHeight="1">
      <c r="A472" s="45" t="s">
        <v>126</v>
      </c>
      <c r="B472" s="46"/>
      <c r="C472" s="74">
        <f>SUM(C470)</f>
        <v>0</v>
      </c>
      <c r="D472" s="74">
        <f>SUM(D470)</f>
        <v>23043</v>
      </c>
      <c r="E472" s="74">
        <f>SUM(E470)</f>
        <v>23043</v>
      </c>
    </row>
    <row r="473" spans="1:5" s="68" customFormat="1" ht="12" customHeight="1">
      <c r="A473" s="45"/>
      <c r="B473" s="46"/>
      <c r="C473" s="74"/>
      <c r="D473" s="74"/>
      <c r="E473" s="74"/>
    </row>
    <row r="474" spans="1:5" s="68" customFormat="1" ht="12" customHeight="1" thickBot="1">
      <c r="A474" s="42" t="s">
        <v>127</v>
      </c>
      <c r="B474" s="54"/>
      <c r="C474" s="81">
        <f>SUM(C472)</f>
        <v>0</v>
      </c>
      <c r="D474" s="81">
        <f>SUM(D472)</f>
        <v>23043</v>
      </c>
      <c r="E474" s="81">
        <f>SUM(E472)</f>
        <v>23043</v>
      </c>
    </row>
    <row r="475" spans="1:5" s="68" customFormat="1" ht="12" customHeight="1" thickTop="1">
      <c r="A475" s="44"/>
      <c r="B475" s="41"/>
      <c r="C475" s="80"/>
      <c r="D475" s="80"/>
      <c r="E475" s="80"/>
    </row>
    <row r="476" spans="1:5" ht="12" customHeight="1" thickBot="1">
      <c r="A476" s="42" t="s">
        <v>128</v>
      </c>
      <c r="B476" s="54"/>
      <c r="C476" s="81">
        <f>SUM(C68,C134,C234,C298,C388,C463,C474)</f>
        <v>16978871</v>
      </c>
      <c r="D476" s="55">
        <f>SUM(D68,D134,D234,D298,D388,D463,D474)</f>
        <v>18392061</v>
      </c>
      <c r="E476" s="55">
        <f>SUM(E68,E134,E234,E298,E388,E463,E474)</f>
        <v>12726273</v>
      </c>
    </row>
    <row r="477" spans="1:5" ht="12" customHeight="1" thickTop="1">
      <c r="A477" s="225"/>
      <c r="B477" s="226"/>
      <c r="C477" s="223"/>
      <c r="D477" s="224"/>
      <c r="E477" s="224"/>
    </row>
    <row r="478" spans="1:5" ht="12" customHeight="1">
      <c r="A478" s="151"/>
      <c r="B478" s="152"/>
      <c r="C478" s="171"/>
      <c r="D478" s="77"/>
      <c r="E478" s="77"/>
    </row>
    <row r="479" spans="1:5" ht="12" customHeight="1">
      <c r="A479" s="151"/>
      <c r="B479" s="152"/>
      <c r="C479" s="171"/>
      <c r="D479" s="77"/>
      <c r="E479" s="77"/>
    </row>
    <row r="480" spans="1:5" ht="12" customHeight="1">
      <c r="A480" s="151"/>
      <c r="B480" s="152"/>
      <c r="C480" s="171"/>
      <c r="D480" s="77"/>
      <c r="E480" s="77"/>
    </row>
    <row r="481" spans="1:5" ht="12" customHeight="1">
      <c r="A481" s="151"/>
      <c r="B481" s="152"/>
      <c r="C481" s="171"/>
      <c r="D481" s="77"/>
      <c r="E481" s="77"/>
    </row>
    <row r="482" spans="1:5" ht="12" customHeight="1">
      <c r="A482" s="151"/>
      <c r="B482" s="152"/>
      <c r="C482" s="171"/>
      <c r="D482" s="77"/>
      <c r="E482" s="77"/>
    </row>
    <row r="483" spans="1:5" ht="12" customHeight="1">
      <c r="A483" s="151"/>
      <c r="B483" s="152"/>
      <c r="C483" s="171"/>
      <c r="D483" s="77"/>
      <c r="E483" s="77"/>
    </row>
    <row r="484" spans="1:5" ht="12" customHeight="1">
      <c r="A484" s="151"/>
      <c r="B484" s="152"/>
      <c r="C484" s="171"/>
      <c r="D484" s="77"/>
      <c r="E484" s="77"/>
    </row>
    <row r="485" spans="1:5" s="82" customFormat="1" ht="12" customHeight="1" thickBot="1">
      <c r="A485" s="227" t="s">
        <v>129</v>
      </c>
      <c r="B485" s="228"/>
      <c r="C485" s="167"/>
      <c r="D485" s="43"/>
      <c r="E485" s="43"/>
    </row>
    <row r="486" spans="1:5" s="84" customFormat="1" ht="12" customHeight="1" thickTop="1">
      <c r="A486" s="85" t="s">
        <v>130</v>
      </c>
      <c r="C486" s="72"/>
      <c r="D486" s="47"/>
      <c r="E486" s="47"/>
    </row>
    <row r="487" spans="1:5" s="84" customFormat="1" ht="12" customHeight="1">
      <c r="A487" s="64" t="s">
        <v>131</v>
      </c>
      <c r="B487" s="65"/>
      <c r="C487" s="72"/>
      <c r="D487" s="47"/>
      <c r="E487" s="47"/>
    </row>
    <row r="488" spans="1:5" s="84" customFormat="1" ht="12" customHeight="1">
      <c r="A488" s="45" t="s">
        <v>223</v>
      </c>
      <c r="B488" s="46" t="s">
        <v>224</v>
      </c>
      <c r="C488" s="72"/>
      <c r="D488" s="47"/>
      <c r="E488" s="47"/>
    </row>
    <row r="489" spans="1:5" s="68" customFormat="1" ht="12" customHeight="1">
      <c r="A489" s="45" t="s">
        <v>31</v>
      </c>
      <c r="B489" s="46">
        <v>1000</v>
      </c>
      <c r="C489" s="74">
        <f>SUM(C490:C501)</f>
        <v>0</v>
      </c>
      <c r="D489" s="52">
        <f>SUM(D490:D501)</f>
        <v>36926</v>
      </c>
      <c r="E489" s="52">
        <f>SUM(E490:E501)</f>
        <v>36926</v>
      </c>
    </row>
    <row r="490" spans="1:5" s="70" customFormat="1" ht="12" customHeight="1">
      <c r="A490" s="50" t="s">
        <v>32</v>
      </c>
      <c r="B490" s="51">
        <v>1013</v>
      </c>
      <c r="C490" s="72"/>
      <c r="D490" s="47"/>
      <c r="E490" s="47"/>
    </row>
    <row r="491" spans="1:5" s="70" customFormat="1" ht="12" customHeight="1">
      <c r="A491" s="50" t="s">
        <v>33</v>
      </c>
      <c r="B491" s="51">
        <v>1015</v>
      </c>
      <c r="C491" s="72"/>
      <c r="D491" s="47">
        <v>24706</v>
      </c>
      <c r="E491" s="47">
        <v>24706</v>
      </c>
    </row>
    <row r="492" spans="1:5" s="70" customFormat="1" ht="12" customHeight="1">
      <c r="A492" s="50" t="s">
        <v>34</v>
      </c>
      <c r="B492" s="51">
        <v>1016</v>
      </c>
      <c r="C492" s="72"/>
      <c r="D492" s="47">
        <v>1340</v>
      </c>
      <c r="E492" s="47">
        <v>1340</v>
      </c>
    </row>
    <row r="493" spans="1:5" s="70" customFormat="1" ht="12" customHeight="1">
      <c r="A493" s="50" t="s">
        <v>35</v>
      </c>
      <c r="B493" s="51">
        <v>1020</v>
      </c>
      <c r="C493" s="72"/>
      <c r="D493" s="47">
        <v>10846</v>
      </c>
      <c r="E493" s="47">
        <v>10846</v>
      </c>
    </row>
    <row r="494" spans="1:5" s="70" customFormat="1" ht="12" customHeight="1">
      <c r="A494" s="50" t="s">
        <v>36</v>
      </c>
      <c r="B494" s="51">
        <v>1030</v>
      </c>
      <c r="C494" s="72"/>
      <c r="D494" s="47"/>
      <c r="E494" s="47"/>
    </row>
    <row r="495" spans="1:5" s="70" customFormat="1" ht="12" customHeight="1">
      <c r="A495" s="50" t="s">
        <v>132</v>
      </c>
      <c r="B495" s="51">
        <v>1040</v>
      </c>
      <c r="C495" s="72"/>
      <c r="D495" s="47">
        <v>34</v>
      </c>
      <c r="E495" s="47">
        <v>34</v>
      </c>
    </row>
    <row r="496" spans="1:5" s="70" customFormat="1" ht="12" customHeight="1">
      <c r="A496" s="50" t="s">
        <v>37</v>
      </c>
      <c r="B496" s="51">
        <v>1051</v>
      </c>
      <c r="C496" s="72"/>
      <c r="D496" s="47"/>
      <c r="E496" s="47"/>
    </row>
    <row r="497" spans="1:5" s="70" customFormat="1" ht="12" customHeight="1">
      <c r="A497" s="50" t="s">
        <v>133</v>
      </c>
      <c r="B497" s="51">
        <v>1052</v>
      </c>
      <c r="C497" s="72"/>
      <c r="D497" s="47"/>
      <c r="E497" s="47"/>
    </row>
    <row r="498" spans="1:5" s="70" customFormat="1" ht="12" customHeight="1">
      <c r="A498" s="50" t="s">
        <v>134</v>
      </c>
      <c r="B498" s="51">
        <v>1062</v>
      </c>
      <c r="C498" s="72"/>
      <c r="D498" s="47"/>
      <c r="E498" s="47"/>
    </row>
    <row r="499" spans="1:5" s="70" customFormat="1" ht="12" customHeight="1">
      <c r="A499" s="50" t="s">
        <v>58</v>
      </c>
      <c r="B499" s="51">
        <v>1091</v>
      </c>
      <c r="C499" s="72"/>
      <c r="D499" s="47"/>
      <c r="E499" s="47"/>
    </row>
    <row r="500" spans="1:5" s="70" customFormat="1" ht="12" customHeight="1">
      <c r="A500" s="50" t="s">
        <v>135</v>
      </c>
      <c r="B500" s="51">
        <v>1092</v>
      </c>
      <c r="C500" s="72"/>
      <c r="D500" s="47"/>
      <c r="E500" s="47"/>
    </row>
    <row r="501" spans="1:5" s="70" customFormat="1" ht="12" customHeight="1">
      <c r="A501" s="50" t="s">
        <v>39</v>
      </c>
      <c r="B501" s="51">
        <v>1098</v>
      </c>
      <c r="C501" s="72"/>
      <c r="D501" s="47"/>
      <c r="E501" s="47"/>
    </row>
    <row r="502" spans="1:5" s="87" customFormat="1" ht="12" customHeight="1">
      <c r="A502" s="64" t="s">
        <v>66</v>
      </c>
      <c r="B502" s="65">
        <v>9999</v>
      </c>
      <c r="C502" s="105">
        <f>SUM(C489)</f>
        <v>0</v>
      </c>
      <c r="D502" s="63">
        <f>SUM(D489)</f>
        <v>36926</v>
      </c>
      <c r="E502" s="63">
        <f>SUM(E489)</f>
        <v>36926</v>
      </c>
    </row>
    <row r="503" spans="1:5" s="88" customFormat="1" ht="12" customHeight="1">
      <c r="A503" s="89" t="s">
        <v>68</v>
      </c>
      <c r="B503" s="57">
        <v>5200</v>
      </c>
      <c r="C503" s="72"/>
      <c r="D503" s="47"/>
      <c r="E503" s="47"/>
    </row>
    <row r="504" spans="1:5" s="88" customFormat="1" ht="12" customHeight="1">
      <c r="A504" s="89" t="s">
        <v>136</v>
      </c>
      <c r="B504" s="57">
        <v>5300</v>
      </c>
      <c r="C504" s="72"/>
      <c r="D504" s="47"/>
      <c r="E504" s="47"/>
    </row>
    <row r="505" spans="1:5" s="90" customFormat="1" ht="12" customHeight="1">
      <c r="A505" s="64" t="s">
        <v>69</v>
      </c>
      <c r="B505" s="65"/>
      <c r="C505" s="105">
        <f>SUM(C503:C504)</f>
        <v>0</v>
      </c>
      <c r="D505" s="63">
        <f>SUM(D503:D504)</f>
        <v>0</v>
      </c>
      <c r="E505" s="63">
        <f>SUM(E503:E504)</f>
        <v>0</v>
      </c>
    </row>
    <row r="506" spans="1:5" s="90" customFormat="1" ht="12" customHeight="1" thickBot="1">
      <c r="A506" s="64" t="s">
        <v>70</v>
      </c>
      <c r="B506" s="65">
        <v>9999</v>
      </c>
      <c r="C506" s="97">
        <f>SUM(C502,C505)</f>
        <v>0</v>
      </c>
      <c r="D506" s="92">
        <f>SUM(D502,D505)</f>
        <v>36926</v>
      </c>
      <c r="E506" s="92">
        <f>SUM(E502,E505)</f>
        <v>36926</v>
      </c>
    </row>
    <row r="507" spans="1:5" s="90" customFormat="1" ht="12" customHeight="1">
      <c r="A507" s="85"/>
      <c r="B507" s="65"/>
      <c r="C507" s="174"/>
      <c r="D507" s="96"/>
      <c r="E507" s="96"/>
    </row>
    <row r="508" spans="1:5" s="84" customFormat="1" ht="12" customHeight="1">
      <c r="A508" s="85"/>
      <c r="C508" s="72"/>
      <c r="D508" s="47"/>
      <c r="E508" s="47"/>
    </row>
    <row r="509" spans="1:5" s="84" customFormat="1" ht="12" customHeight="1">
      <c r="A509" s="45" t="s">
        <v>8</v>
      </c>
      <c r="B509" s="46" t="s">
        <v>9</v>
      </c>
      <c r="C509" s="72"/>
      <c r="D509" s="47"/>
      <c r="E509" s="47"/>
    </row>
    <row r="510" spans="1:5" s="68" customFormat="1" ht="12" customHeight="1">
      <c r="A510" s="45" t="s">
        <v>31</v>
      </c>
      <c r="B510" s="46">
        <v>1000</v>
      </c>
      <c r="C510" s="74">
        <f>SUM(C511:C522)</f>
        <v>1586700</v>
      </c>
      <c r="D510" s="52">
        <f>SUM(D511:D522)</f>
        <v>1417101</v>
      </c>
      <c r="E510" s="52">
        <f>SUM(E511:E522)</f>
        <v>970013</v>
      </c>
    </row>
    <row r="511" spans="1:5" s="70" customFormat="1" ht="12" customHeight="1">
      <c r="A511" s="50" t="s">
        <v>32</v>
      </c>
      <c r="B511" s="51">
        <v>1013</v>
      </c>
      <c r="C511" s="72">
        <v>30000</v>
      </c>
      <c r="D511" s="47">
        <v>30000</v>
      </c>
      <c r="E511" s="47">
        <v>-413</v>
      </c>
    </row>
    <row r="512" spans="1:5" s="70" customFormat="1" ht="12" customHeight="1">
      <c r="A512" s="50" t="s">
        <v>33</v>
      </c>
      <c r="B512" s="51">
        <v>1015</v>
      </c>
      <c r="C512" s="72">
        <v>190000</v>
      </c>
      <c r="D512" s="47">
        <v>177197</v>
      </c>
      <c r="E512" s="47">
        <v>161245</v>
      </c>
    </row>
    <row r="513" spans="1:5" s="70" customFormat="1" ht="12" customHeight="1">
      <c r="A513" s="50" t="s">
        <v>34</v>
      </c>
      <c r="B513" s="51">
        <v>1016</v>
      </c>
      <c r="C513" s="72">
        <v>338000</v>
      </c>
      <c r="D513" s="47">
        <v>326566</v>
      </c>
      <c r="E513" s="47">
        <v>170033</v>
      </c>
    </row>
    <row r="514" spans="1:5" s="70" customFormat="1" ht="12" customHeight="1">
      <c r="A514" s="50" t="s">
        <v>35</v>
      </c>
      <c r="B514" s="51">
        <v>1020</v>
      </c>
      <c r="C514" s="72">
        <f>493000-22549</f>
        <v>470451</v>
      </c>
      <c r="D514" s="47">
        <v>469428</v>
      </c>
      <c r="E514" s="47">
        <v>454096</v>
      </c>
    </row>
    <row r="515" spans="1:5" s="70" customFormat="1" ht="12" customHeight="1">
      <c r="A515" s="50" t="s">
        <v>36</v>
      </c>
      <c r="B515" s="51">
        <v>1030</v>
      </c>
      <c r="C515" s="72">
        <v>72000</v>
      </c>
      <c r="D515" s="47">
        <v>131066</v>
      </c>
      <c r="E515" s="47">
        <v>115595</v>
      </c>
    </row>
    <row r="516" spans="1:5" s="70" customFormat="1" ht="12" customHeight="1">
      <c r="A516" s="50" t="s">
        <v>132</v>
      </c>
      <c r="B516" s="51">
        <v>1040</v>
      </c>
      <c r="C516" s="72">
        <v>371000</v>
      </c>
      <c r="D516" s="47">
        <v>160112</v>
      </c>
      <c r="E516" s="47">
        <v>9915</v>
      </c>
    </row>
    <row r="517" spans="1:5" s="70" customFormat="1" ht="12" customHeight="1">
      <c r="A517" s="50" t="s">
        <v>37</v>
      </c>
      <c r="B517" s="51">
        <v>1051</v>
      </c>
      <c r="C517" s="72">
        <v>14300</v>
      </c>
      <c r="D517" s="47">
        <v>16026</v>
      </c>
      <c r="E517" s="47">
        <v>14536</v>
      </c>
    </row>
    <row r="518" spans="1:5" s="70" customFormat="1" ht="12" customHeight="1">
      <c r="A518" s="50" t="s">
        <v>133</v>
      </c>
      <c r="B518" s="51">
        <v>1052</v>
      </c>
      <c r="C518" s="72">
        <v>22300</v>
      </c>
      <c r="D518" s="47">
        <v>22300</v>
      </c>
      <c r="E518" s="47">
        <v>22021</v>
      </c>
    </row>
    <row r="519" spans="1:5" s="70" customFormat="1" ht="12" customHeight="1">
      <c r="A519" s="50" t="s">
        <v>134</v>
      </c>
      <c r="B519" s="51">
        <v>1062</v>
      </c>
      <c r="C519" s="72">
        <v>13300</v>
      </c>
      <c r="D519" s="47">
        <v>13499</v>
      </c>
      <c r="E519" s="47">
        <v>13499</v>
      </c>
    </row>
    <row r="520" spans="1:5" s="70" customFormat="1" ht="12" customHeight="1">
      <c r="A520" s="50" t="s">
        <v>58</v>
      </c>
      <c r="B520" s="51">
        <v>1091</v>
      </c>
      <c r="C520" s="72">
        <v>22549</v>
      </c>
      <c r="D520" s="47">
        <v>22317</v>
      </c>
      <c r="E520" s="47">
        <v>1619</v>
      </c>
    </row>
    <row r="521" spans="1:5" s="70" customFormat="1" ht="12" customHeight="1">
      <c r="A521" s="50" t="s">
        <v>135</v>
      </c>
      <c r="B521" s="51">
        <v>1092</v>
      </c>
      <c r="C521" s="72">
        <f>15000+800</f>
        <v>15800</v>
      </c>
      <c r="D521" s="47">
        <v>15800</v>
      </c>
      <c r="E521" s="47">
        <v>-6572</v>
      </c>
    </row>
    <row r="522" spans="1:5" s="70" customFormat="1" ht="12" customHeight="1">
      <c r="A522" s="50" t="s">
        <v>39</v>
      </c>
      <c r="B522" s="51">
        <v>1098</v>
      </c>
      <c r="C522" s="72">
        <v>27000</v>
      </c>
      <c r="D522" s="47">
        <v>32790</v>
      </c>
      <c r="E522" s="47">
        <v>14439</v>
      </c>
    </row>
    <row r="523" spans="1:5" s="70" customFormat="1" ht="12" customHeight="1">
      <c r="A523" s="45" t="s">
        <v>178</v>
      </c>
      <c r="B523" s="46">
        <v>4200</v>
      </c>
      <c r="C523" s="72"/>
      <c r="D523" s="47">
        <f>SUM(D524)</f>
        <v>1000</v>
      </c>
      <c r="E523" s="47">
        <f>SUM(E524)</f>
        <v>1000</v>
      </c>
    </row>
    <row r="524" spans="1:5" s="70" customFormat="1" ht="12" customHeight="1">
      <c r="A524" s="50" t="s">
        <v>179</v>
      </c>
      <c r="B524" s="51">
        <v>4294</v>
      </c>
      <c r="C524" s="72"/>
      <c r="D524" s="47">
        <v>1000</v>
      </c>
      <c r="E524" s="47">
        <v>1000</v>
      </c>
    </row>
    <row r="525" spans="1:5" s="87" customFormat="1" ht="12" customHeight="1">
      <c r="A525" s="64" t="s">
        <v>66</v>
      </c>
      <c r="B525" s="65">
        <v>9999</v>
      </c>
      <c r="C525" s="105">
        <f>SUM(C510)</f>
        <v>1586700</v>
      </c>
      <c r="D525" s="63">
        <f>SUM(D510,D523)</f>
        <v>1418101</v>
      </c>
      <c r="E525" s="63">
        <f>SUM(E510,E523)</f>
        <v>971013</v>
      </c>
    </row>
    <row r="526" spans="1:5" s="88" customFormat="1" ht="12" customHeight="1">
      <c r="A526" s="89" t="s">
        <v>68</v>
      </c>
      <c r="B526" s="57">
        <v>5200</v>
      </c>
      <c r="C526" s="72">
        <f>60900+24500</f>
        <v>85400</v>
      </c>
      <c r="D526" s="47">
        <v>347028</v>
      </c>
      <c r="E526" s="47">
        <v>203945</v>
      </c>
    </row>
    <row r="527" spans="1:5" s="88" customFormat="1" ht="12" customHeight="1">
      <c r="A527" s="89" t="s">
        <v>136</v>
      </c>
      <c r="B527" s="57">
        <v>5300</v>
      </c>
      <c r="C527" s="72">
        <v>25000</v>
      </c>
      <c r="D527" s="47">
        <v>25800</v>
      </c>
      <c r="E527" s="47">
        <v>2880</v>
      </c>
    </row>
    <row r="528" spans="1:5" s="90" customFormat="1" ht="12" customHeight="1">
      <c r="A528" s="64" t="s">
        <v>69</v>
      </c>
      <c r="B528" s="65"/>
      <c r="C528" s="105">
        <f>SUM(C526:C527)</f>
        <v>110400</v>
      </c>
      <c r="D528" s="63">
        <f>SUM(D526:D527)</f>
        <v>372828</v>
      </c>
      <c r="E528" s="63">
        <f>SUM(E526:E527)</f>
        <v>206825</v>
      </c>
    </row>
    <row r="529" spans="1:5" s="90" customFormat="1" ht="12" customHeight="1" thickBot="1">
      <c r="A529" s="64" t="s">
        <v>70</v>
      </c>
      <c r="B529" s="65">
        <v>9999</v>
      </c>
      <c r="C529" s="97">
        <f>SUM(C525,C528)</f>
        <v>1697100</v>
      </c>
      <c r="D529" s="92">
        <f>SUM(D525,D528)</f>
        <v>1790929</v>
      </c>
      <c r="E529" s="92">
        <f>SUM(E525,E528)</f>
        <v>1177838</v>
      </c>
    </row>
    <row r="530" spans="1:5" s="84" customFormat="1" ht="12" customHeight="1">
      <c r="A530" s="89"/>
      <c r="B530" s="57"/>
      <c r="C530" s="167"/>
      <c r="D530" s="43"/>
      <c r="E530" s="43"/>
    </row>
    <row r="531" spans="1:5" s="84" customFormat="1" ht="12" customHeight="1">
      <c r="A531" s="64" t="s">
        <v>137</v>
      </c>
      <c r="B531" s="65" t="s">
        <v>138</v>
      </c>
      <c r="C531" s="72"/>
      <c r="D531" s="47"/>
      <c r="E531" s="47"/>
    </row>
    <row r="532" spans="1:5" s="68" customFormat="1" ht="12" customHeight="1">
      <c r="A532" s="45" t="s">
        <v>10</v>
      </c>
      <c r="B532" s="46">
        <v>100</v>
      </c>
      <c r="C532" s="73">
        <f>SUM(C533:C534)</f>
        <v>15600</v>
      </c>
      <c r="D532" s="48">
        <f>SUM(D533:D534)</f>
        <v>15600</v>
      </c>
      <c r="E532" s="48">
        <f>SUM(E533:E534)</f>
        <v>10177</v>
      </c>
    </row>
    <row r="533" spans="1:5" s="70" customFormat="1" ht="12" customHeight="1">
      <c r="A533" s="50" t="s">
        <v>14</v>
      </c>
      <c r="B533" s="51">
        <v>103</v>
      </c>
      <c r="C533" s="72">
        <v>15600</v>
      </c>
      <c r="D533" s="47">
        <v>15600</v>
      </c>
      <c r="E533" s="47">
        <v>10177</v>
      </c>
    </row>
    <row r="534" spans="1:5" s="70" customFormat="1" ht="12" customHeight="1">
      <c r="A534" s="50" t="s">
        <v>15</v>
      </c>
      <c r="B534" s="51">
        <v>109</v>
      </c>
      <c r="C534" s="72">
        <v>0</v>
      </c>
      <c r="D534" s="47">
        <v>0</v>
      </c>
      <c r="E534" s="47">
        <v>0</v>
      </c>
    </row>
    <row r="535" spans="1:5" s="68" customFormat="1" ht="12" customHeight="1">
      <c r="A535" s="45" t="s">
        <v>16</v>
      </c>
      <c r="B535" s="46">
        <v>200</v>
      </c>
      <c r="C535" s="74">
        <f>SUM(C536:C537)</f>
        <v>64000</v>
      </c>
      <c r="D535" s="74">
        <f>SUM(D536:D537)</f>
        <v>65442</v>
      </c>
      <c r="E535" s="74">
        <f>SUM(E536:E537)</f>
        <v>65442</v>
      </c>
    </row>
    <row r="536" spans="1:5" s="70" customFormat="1" ht="12" customHeight="1">
      <c r="A536" s="50" t="s">
        <v>139</v>
      </c>
      <c r="B536" s="51">
        <v>202</v>
      </c>
      <c r="C536" s="72">
        <v>64000</v>
      </c>
      <c r="D536" s="47">
        <v>65398</v>
      </c>
      <c r="E536" s="47">
        <v>65398</v>
      </c>
    </row>
    <row r="537" spans="1:5" s="70" customFormat="1" ht="12" customHeight="1">
      <c r="A537" s="50" t="s">
        <v>19</v>
      </c>
      <c r="B537" s="51">
        <v>205</v>
      </c>
      <c r="C537" s="72"/>
      <c r="D537" s="47">
        <v>44</v>
      </c>
      <c r="E537" s="47">
        <v>44</v>
      </c>
    </row>
    <row r="538" spans="1:5" s="68" customFormat="1" ht="12" customHeight="1">
      <c r="A538" s="45" t="s">
        <v>22</v>
      </c>
      <c r="B538" s="46">
        <v>300</v>
      </c>
      <c r="C538" s="73">
        <v>20400</v>
      </c>
      <c r="D538" s="48">
        <v>20400</v>
      </c>
      <c r="E538" s="48">
        <v>18135</v>
      </c>
    </row>
    <row r="539" spans="1:5" s="68" customFormat="1" ht="12" customHeight="1">
      <c r="A539" s="45" t="s">
        <v>23</v>
      </c>
      <c r="B539" s="46">
        <v>500</v>
      </c>
      <c r="C539" s="74">
        <v>3400</v>
      </c>
      <c r="D539" s="52">
        <v>3400</v>
      </c>
      <c r="E539" s="52">
        <v>3070</v>
      </c>
    </row>
    <row r="540" spans="1:5" s="68" customFormat="1" ht="12" customHeight="1">
      <c r="A540" s="45" t="s">
        <v>24</v>
      </c>
      <c r="B540" s="46">
        <v>700</v>
      </c>
      <c r="C540" s="74">
        <v>500</v>
      </c>
      <c r="D540" s="52">
        <v>536</v>
      </c>
      <c r="E540" s="52">
        <v>536</v>
      </c>
    </row>
    <row r="541" spans="1:5" s="68" customFormat="1" ht="12" customHeight="1">
      <c r="A541" s="45" t="s">
        <v>31</v>
      </c>
      <c r="B541" s="46">
        <v>1000</v>
      </c>
      <c r="C541" s="74">
        <f>SUM(C542:C549)</f>
        <v>11100</v>
      </c>
      <c r="D541" s="52">
        <f>SUM(D542:D549)</f>
        <v>13803</v>
      </c>
      <c r="E541" s="52">
        <f>SUM(E542:E549)</f>
        <v>13357</v>
      </c>
    </row>
    <row r="542" spans="1:5" s="70" customFormat="1" ht="12" customHeight="1">
      <c r="A542" s="93" t="s">
        <v>33</v>
      </c>
      <c r="B542" s="61">
        <v>1015</v>
      </c>
      <c r="C542" s="167">
        <f>8600-568</f>
        <v>8032</v>
      </c>
      <c r="D542" s="43">
        <v>7031</v>
      </c>
      <c r="E542" s="43">
        <v>7031</v>
      </c>
    </row>
    <row r="543" spans="1:5" s="70" customFormat="1" ht="12" customHeight="1">
      <c r="A543" s="50" t="s">
        <v>34</v>
      </c>
      <c r="B543" s="51">
        <v>1016</v>
      </c>
      <c r="C543" s="72">
        <v>1300</v>
      </c>
      <c r="D543" s="47">
        <v>2517</v>
      </c>
      <c r="E543" s="47">
        <v>2517</v>
      </c>
    </row>
    <row r="544" spans="1:5" s="70" customFormat="1" ht="12" customHeight="1">
      <c r="A544" s="50" t="s">
        <v>35</v>
      </c>
      <c r="B544" s="51">
        <v>1020</v>
      </c>
      <c r="C544" s="72">
        <v>1200</v>
      </c>
      <c r="D544" s="47">
        <v>1940</v>
      </c>
      <c r="E544" s="47">
        <v>1940</v>
      </c>
    </row>
    <row r="545" spans="1:5" s="70" customFormat="1" ht="12" customHeight="1">
      <c r="A545" s="50" t="s">
        <v>36</v>
      </c>
      <c r="B545" s="51">
        <v>1030</v>
      </c>
      <c r="C545" s="72"/>
      <c r="D545" s="47">
        <v>568</v>
      </c>
      <c r="E545" s="47">
        <v>568</v>
      </c>
    </row>
    <row r="546" spans="1:5" s="70" customFormat="1" ht="12" customHeight="1">
      <c r="A546" s="50" t="s">
        <v>132</v>
      </c>
      <c r="B546" s="51">
        <v>1040</v>
      </c>
      <c r="C546" s="72"/>
      <c r="D546" s="47">
        <v>31</v>
      </c>
      <c r="E546" s="47">
        <v>31</v>
      </c>
    </row>
    <row r="547" spans="1:5" s="70" customFormat="1" ht="12" customHeight="1">
      <c r="A547" s="50" t="s">
        <v>37</v>
      </c>
      <c r="B547" s="51">
        <v>1051</v>
      </c>
      <c r="C547" s="72">
        <v>100</v>
      </c>
      <c r="D547" s="47">
        <v>286</v>
      </c>
      <c r="E547" s="47">
        <v>286</v>
      </c>
    </row>
    <row r="548" spans="1:5" s="70" customFormat="1" ht="12" customHeight="1">
      <c r="A548" s="50" t="s">
        <v>134</v>
      </c>
      <c r="B548" s="51">
        <v>1062</v>
      </c>
      <c r="C548" s="72"/>
      <c r="D548" s="47">
        <v>984</v>
      </c>
      <c r="E548" s="47">
        <v>984</v>
      </c>
    </row>
    <row r="549" spans="1:5" s="70" customFormat="1" ht="12" customHeight="1">
      <c r="A549" s="50" t="s">
        <v>58</v>
      </c>
      <c r="B549" s="51">
        <v>1098</v>
      </c>
      <c r="C549" s="72">
        <v>468</v>
      </c>
      <c r="D549" s="47">
        <v>446</v>
      </c>
      <c r="E549" s="47">
        <v>0</v>
      </c>
    </row>
    <row r="550" spans="1:5" s="87" customFormat="1" ht="12" customHeight="1" thickBot="1">
      <c r="A550" s="64" t="s">
        <v>25</v>
      </c>
      <c r="B550" s="65">
        <v>9999</v>
      </c>
      <c r="C550" s="97">
        <f>SUM(C532,C535,C538:C541)</f>
        <v>115000</v>
      </c>
      <c r="D550" s="92">
        <f>SUM(D532,D535,D538:D541)</f>
        <v>119181</v>
      </c>
      <c r="E550" s="92">
        <f>SUM(E532,E535,E538:E541)</f>
        <v>110717</v>
      </c>
    </row>
    <row r="551" spans="1:5" s="87" customFormat="1" ht="12" customHeight="1">
      <c r="A551" s="64"/>
      <c r="B551" s="65"/>
      <c r="C551" s="80"/>
      <c r="D551" s="67"/>
      <c r="E551" s="67"/>
    </row>
    <row r="552" spans="1:5" s="87" customFormat="1" ht="12" customHeight="1">
      <c r="A552" s="64" t="s">
        <v>140</v>
      </c>
      <c r="B552" s="65"/>
      <c r="C552" s="105">
        <f>SUM(C506,C529,C550)</f>
        <v>1812100</v>
      </c>
      <c r="D552" s="63">
        <f>SUM(D506,D529,D550)</f>
        <v>1947036</v>
      </c>
      <c r="E552" s="63">
        <f>SUM(E506,E529,E550)</f>
        <v>1325481</v>
      </c>
    </row>
    <row r="553" spans="1:5" s="87" customFormat="1" ht="12" customHeight="1">
      <c r="A553" s="207"/>
      <c r="B553" s="216"/>
      <c r="C553" s="229"/>
      <c r="D553" s="230"/>
      <c r="E553" s="230"/>
    </row>
    <row r="554" spans="1:5" s="88" customFormat="1" ht="12" customHeight="1">
      <c r="A554" s="85" t="s">
        <v>49</v>
      </c>
      <c r="B554" s="104"/>
      <c r="C554" s="167"/>
      <c r="D554" s="43"/>
      <c r="E554" s="43"/>
    </row>
    <row r="555" spans="1:5" s="88" customFormat="1" ht="12" customHeight="1">
      <c r="A555" s="64"/>
      <c r="B555" s="65"/>
      <c r="C555" s="72"/>
      <c r="D555" s="47"/>
      <c r="E555" s="47"/>
    </row>
    <row r="556" spans="1:5" s="88" customFormat="1" ht="12" customHeight="1">
      <c r="A556" s="64" t="s">
        <v>50</v>
      </c>
      <c r="B556" s="65" t="s">
        <v>51</v>
      </c>
      <c r="C556" s="72"/>
      <c r="D556" s="47"/>
      <c r="E556" s="47"/>
    </row>
    <row r="557" spans="1:5" s="31" customFormat="1" ht="12" customHeight="1">
      <c r="A557" s="45" t="s">
        <v>10</v>
      </c>
      <c r="B557" s="46">
        <v>1000</v>
      </c>
      <c r="C557" s="73">
        <f>SUM(C558:C571)</f>
        <v>965000</v>
      </c>
      <c r="D557" s="48">
        <f>SUM(D558:D571)</f>
        <v>1075381</v>
      </c>
      <c r="E557" s="48">
        <f>SUM(E558:E571)</f>
        <v>647522</v>
      </c>
    </row>
    <row r="558" spans="1:5" ht="12" customHeight="1">
      <c r="A558" s="50" t="s">
        <v>101</v>
      </c>
      <c r="B558" s="51">
        <v>1011</v>
      </c>
      <c r="C558" s="72">
        <v>225482</v>
      </c>
      <c r="D558" s="47">
        <v>217613</v>
      </c>
      <c r="E558" s="47">
        <v>127131</v>
      </c>
    </row>
    <row r="559" spans="1:5" ht="12" customHeight="1">
      <c r="A559" s="50" t="s">
        <v>61</v>
      </c>
      <c r="B559" s="51">
        <v>1012</v>
      </c>
      <c r="C559" s="72">
        <v>1802</v>
      </c>
      <c r="D559" s="47">
        <v>1802</v>
      </c>
      <c r="E559" s="47">
        <v>511</v>
      </c>
    </row>
    <row r="560" spans="1:5" ht="12" customHeight="1">
      <c r="A560" s="50" t="s">
        <v>32</v>
      </c>
      <c r="B560" s="51">
        <v>1013</v>
      </c>
      <c r="C560" s="72">
        <v>46650</v>
      </c>
      <c r="D560" s="47">
        <v>46650</v>
      </c>
      <c r="E560" s="47">
        <v>3360</v>
      </c>
    </row>
    <row r="561" spans="1:5" ht="12" customHeight="1">
      <c r="A561" s="50" t="s">
        <v>57</v>
      </c>
      <c r="B561" s="51">
        <v>1014</v>
      </c>
      <c r="C561" s="72">
        <v>18491</v>
      </c>
      <c r="D561" s="47">
        <v>18491</v>
      </c>
      <c r="E561" s="47">
        <v>8937</v>
      </c>
    </row>
    <row r="562" spans="1:5" ht="12" customHeight="1">
      <c r="A562" s="50" t="s">
        <v>33</v>
      </c>
      <c r="B562" s="51">
        <v>1015</v>
      </c>
      <c r="C562" s="72">
        <v>8854</v>
      </c>
      <c r="D562" s="47">
        <v>10506</v>
      </c>
      <c r="E562" s="47">
        <v>10506</v>
      </c>
    </row>
    <row r="563" spans="1:5" ht="12" customHeight="1">
      <c r="A563" s="50" t="s">
        <v>34</v>
      </c>
      <c r="B563" s="51">
        <v>1016</v>
      </c>
      <c r="C563" s="72">
        <v>501464</v>
      </c>
      <c r="D563" s="47">
        <v>501314</v>
      </c>
      <c r="E563" s="47">
        <v>305200</v>
      </c>
    </row>
    <row r="564" spans="1:5" ht="12" customHeight="1">
      <c r="A564" s="50" t="s">
        <v>35</v>
      </c>
      <c r="B564" s="51">
        <v>1020</v>
      </c>
      <c r="C564" s="72">
        <v>43497</v>
      </c>
      <c r="D564" s="47">
        <v>43497</v>
      </c>
      <c r="E564" s="47">
        <v>38003</v>
      </c>
    </row>
    <row r="565" spans="1:5" ht="12" customHeight="1">
      <c r="A565" s="50" t="s">
        <v>36</v>
      </c>
      <c r="B565" s="51">
        <v>1030</v>
      </c>
      <c r="C565" s="72">
        <v>30000</v>
      </c>
      <c r="D565" s="47">
        <v>148400</v>
      </c>
      <c r="E565" s="47">
        <v>122867</v>
      </c>
    </row>
    <row r="566" spans="1:5" ht="12" customHeight="1">
      <c r="A566" s="50" t="s">
        <v>132</v>
      </c>
      <c r="B566" s="51">
        <v>1040</v>
      </c>
      <c r="C566" s="72">
        <v>0</v>
      </c>
      <c r="D566" s="47">
        <v>2271</v>
      </c>
      <c r="E566" s="47">
        <v>2271</v>
      </c>
    </row>
    <row r="567" spans="1:5" s="70" customFormat="1" ht="12" customHeight="1">
      <c r="A567" s="50" t="s">
        <v>37</v>
      </c>
      <c r="B567" s="51">
        <v>1051</v>
      </c>
      <c r="C567" s="72">
        <v>1866</v>
      </c>
      <c r="D567" s="47">
        <v>1866</v>
      </c>
      <c r="E567" s="47">
        <v>539</v>
      </c>
    </row>
    <row r="568" spans="1:5" s="70" customFormat="1" ht="12" customHeight="1">
      <c r="A568" s="50" t="s">
        <v>134</v>
      </c>
      <c r="B568" s="51">
        <v>1062</v>
      </c>
      <c r="C568" s="72">
        <v>3337</v>
      </c>
      <c r="D568" s="47">
        <v>3377</v>
      </c>
      <c r="E568" s="47">
        <v>3377</v>
      </c>
    </row>
    <row r="569" spans="1:5" s="70" customFormat="1" ht="12" customHeight="1">
      <c r="A569" s="50" t="s">
        <v>58</v>
      </c>
      <c r="B569" s="51">
        <v>1091</v>
      </c>
      <c r="C569" s="72">
        <v>30277</v>
      </c>
      <c r="D569" s="47">
        <v>29128</v>
      </c>
      <c r="E569" s="47">
        <v>1537</v>
      </c>
    </row>
    <row r="570" spans="1:5" s="70" customFormat="1" ht="12" customHeight="1">
      <c r="A570" s="50" t="s">
        <v>135</v>
      </c>
      <c r="B570" s="51">
        <v>1092</v>
      </c>
      <c r="C570" s="72">
        <v>0</v>
      </c>
      <c r="D570" s="47"/>
      <c r="E570" s="47"/>
    </row>
    <row r="571" spans="1:5" s="70" customFormat="1" ht="12" customHeight="1">
      <c r="A571" s="50" t="s">
        <v>39</v>
      </c>
      <c r="B571" s="51">
        <v>1098</v>
      </c>
      <c r="C571" s="72">
        <v>53280</v>
      </c>
      <c r="D571" s="47">
        <v>50466</v>
      </c>
      <c r="E571" s="47">
        <v>23283</v>
      </c>
    </row>
    <row r="572" spans="1:5" s="90" customFormat="1" ht="12" customHeight="1">
      <c r="A572" s="64" t="s">
        <v>66</v>
      </c>
      <c r="B572" s="65">
        <v>9999</v>
      </c>
      <c r="C572" s="101">
        <f>SUM(C557)</f>
        <v>965000</v>
      </c>
      <c r="D572" s="95">
        <f>SUM(D557)</f>
        <v>1075381</v>
      </c>
      <c r="E572" s="95">
        <f>SUM(E557)</f>
        <v>647522</v>
      </c>
    </row>
    <row r="573" spans="1:5" s="90" customFormat="1" ht="12" customHeight="1">
      <c r="A573" s="64" t="s">
        <v>141</v>
      </c>
      <c r="B573" s="65">
        <v>5100</v>
      </c>
      <c r="C573" s="74">
        <v>39000</v>
      </c>
      <c r="D573" s="52">
        <v>36900</v>
      </c>
      <c r="E573" s="52">
        <v>14018</v>
      </c>
    </row>
    <row r="574" spans="1:5" s="90" customFormat="1" ht="12" customHeight="1">
      <c r="A574" s="64" t="s">
        <v>142</v>
      </c>
      <c r="B574" s="65">
        <v>5200</v>
      </c>
      <c r="C574" s="74">
        <v>61628</v>
      </c>
      <c r="D574" s="52">
        <v>147780</v>
      </c>
      <c r="E574" s="52">
        <v>123110</v>
      </c>
    </row>
    <row r="575" spans="1:5" s="90" customFormat="1" ht="12" customHeight="1">
      <c r="A575" s="64" t="s">
        <v>69</v>
      </c>
      <c r="B575" s="65"/>
      <c r="C575" s="101">
        <f>SUM(C573:C574)</f>
        <v>100628</v>
      </c>
      <c r="D575" s="95">
        <f>SUM(D573:D574)</f>
        <v>184680</v>
      </c>
      <c r="E575" s="95">
        <f>SUM(E573:E574)</f>
        <v>137128</v>
      </c>
    </row>
    <row r="576" spans="1:5" s="90" customFormat="1" ht="12" customHeight="1" thickBot="1">
      <c r="A576" s="64" t="s">
        <v>70</v>
      </c>
      <c r="B576" s="65">
        <v>9999</v>
      </c>
      <c r="C576" s="97">
        <f>SUM(C572,C575)</f>
        <v>1065628</v>
      </c>
      <c r="D576" s="92">
        <f>SUM(D572,D575)</f>
        <v>1260061</v>
      </c>
      <c r="E576" s="92">
        <f>SUM(E572,E575)</f>
        <v>784650</v>
      </c>
    </row>
    <row r="577" spans="1:5" s="88" customFormat="1" ht="12" customHeight="1">
      <c r="A577" s="64"/>
      <c r="B577" s="65"/>
      <c r="C577" s="167"/>
      <c r="D577" s="43"/>
      <c r="E577" s="43"/>
    </row>
    <row r="578" spans="1:5" s="31" customFormat="1" ht="12" customHeight="1">
      <c r="A578" s="45"/>
      <c r="B578" s="46"/>
      <c r="C578" s="80"/>
      <c r="D578" s="67"/>
      <c r="E578" s="67"/>
    </row>
    <row r="579" spans="1:5" s="88" customFormat="1" ht="12" customHeight="1">
      <c r="A579" s="64" t="s">
        <v>143</v>
      </c>
      <c r="B579" s="65" t="s">
        <v>144</v>
      </c>
      <c r="C579" s="72"/>
      <c r="D579" s="47"/>
      <c r="E579" s="47"/>
    </row>
    <row r="580" spans="1:5" s="31" customFormat="1" ht="12" customHeight="1">
      <c r="A580" s="45" t="s">
        <v>10</v>
      </c>
      <c r="B580" s="46">
        <v>100</v>
      </c>
      <c r="C580" s="73">
        <f>SUM(C581:C582)</f>
        <v>23829</v>
      </c>
      <c r="D580" s="48">
        <f>SUM(D581:D582)</f>
        <v>24801</v>
      </c>
      <c r="E580" s="48">
        <f>SUM(E581:E582)</f>
        <v>19132</v>
      </c>
    </row>
    <row r="581" spans="1:5" ht="12" customHeight="1">
      <c r="A581" s="50" t="s">
        <v>12</v>
      </c>
      <c r="B581" s="51">
        <v>101</v>
      </c>
      <c r="C581" s="72">
        <v>23829</v>
      </c>
      <c r="D581" s="47">
        <v>23651</v>
      </c>
      <c r="E581" s="47">
        <v>17982</v>
      </c>
    </row>
    <row r="582" spans="1:5" ht="12" customHeight="1">
      <c r="A582" s="50" t="s">
        <v>15</v>
      </c>
      <c r="B582" s="51">
        <v>109</v>
      </c>
      <c r="C582" s="72"/>
      <c r="D582" s="47">
        <v>1150</v>
      </c>
      <c r="E582" s="47">
        <v>1150</v>
      </c>
    </row>
    <row r="583" spans="1:5" s="31" customFormat="1" ht="13.5" customHeight="1">
      <c r="A583" s="45" t="s">
        <v>16</v>
      </c>
      <c r="B583" s="46">
        <v>200</v>
      </c>
      <c r="C583" s="74">
        <f>SUM(C584:C586)</f>
        <v>0</v>
      </c>
      <c r="D583" s="74">
        <f>SUM(D584:D586)</f>
        <v>368</v>
      </c>
      <c r="E583" s="74">
        <f>SUM(E584:E586)</f>
        <v>368</v>
      </c>
    </row>
    <row r="584" spans="1:5" s="31" customFormat="1" ht="13.5" customHeight="1">
      <c r="A584" s="50" t="s">
        <v>19</v>
      </c>
      <c r="B584" s="51">
        <v>205</v>
      </c>
      <c r="C584" s="74"/>
      <c r="D584" s="58">
        <v>327</v>
      </c>
      <c r="E584" s="58">
        <v>327</v>
      </c>
    </row>
    <row r="585" spans="1:5" s="31" customFormat="1" ht="12" customHeight="1">
      <c r="A585" s="50" t="s">
        <v>52</v>
      </c>
      <c r="B585" s="51">
        <v>208</v>
      </c>
      <c r="C585" s="74"/>
      <c r="D585" s="58">
        <v>41</v>
      </c>
      <c r="E585" s="58">
        <v>41</v>
      </c>
    </row>
    <row r="586" spans="1:5" ht="12" customHeight="1">
      <c r="A586" s="50" t="s">
        <v>53</v>
      </c>
      <c r="B586" s="51">
        <v>209</v>
      </c>
      <c r="C586" s="72"/>
      <c r="D586" s="47"/>
      <c r="E586" s="47"/>
    </row>
    <row r="587" spans="1:5" s="31" customFormat="1" ht="12" customHeight="1">
      <c r="A587" s="45" t="s">
        <v>22</v>
      </c>
      <c r="B587" s="46">
        <v>300</v>
      </c>
      <c r="C587" s="74">
        <v>5857</v>
      </c>
      <c r="D587" s="52">
        <v>5955</v>
      </c>
      <c r="E587" s="52">
        <v>4853</v>
      </c>
    </row>
    <row r="588" spans="1:5" s="31" customFormat="1" ht="12" customHeight="1">
      <c r="A588" s="45" t="s">
        <v>23</v>
      </c>
      <c r="B588" s="46">
        <v>500</v>
      </c>
      <c r="C588" s="74">
        <v>1001</v>
      </c>
      <c r="D588" s="52">
        <v>1049</v>
      </c>
      <c r="E588" s="52">
        <v>821</v>
      </c>
    </row>
    <row r="589" spans="1:5" s="31" customFormat="1" ht="12" customHeight="1">
      <c r="A589" s="45" t="s">
        <v>24</v>
      </c>
      <c r="B589" s="46">
        <v>700</v>
      </c>
      <c r="C589" s="74">
        <v>159</v>
      </c>
      <c r="D589" s="52">
        <v>162</v>
      </c>
      <c r="E589" s="52">
        <v>39</v>
      </c>
    </row>
    <row r="590" spans="1:5" s="68" customFormat="1" ht="12" customHeight="1">
      <c r="A590" s="45" t="s">
        <v>31</v>
      </c>
      <c r="B590" s="46">
        <v>1000</v>
      </c>
      <c r="C590" s="74">
        <f>SUM(C591:C600)</f>
        <v>11200</v>
      </c>
      <c r="D590" s="52">
        <f>SUM(D591:D600)</f>
        <v>18711</v>
      </c>
      <c r="E590" s="52">
        <f>SUM(E591:E600)</f>
        <v>14369</v>
      </c>
    </row>
    <row r="591" spans="1:5" s="70" customFormat="1" ht="12" customHeight="1">
      <c r="A591" s="50" t="s">
        <v>32</v>
      </c>
      <c r="B591" s="51">
        <v>1013</v>
      </c>
      <c r="C591" s="72">
        <v>1425</v>
      </c>
      <c r="D591" s="47">
        <v>1425</v>
      </c>
      <c r="E591" s="47"/>
    </row>
    <row r="592" spans="1:5" s="70" customFormat="1" ht="12" customHeight="1">
      <c r="A592" s="50" t="s">
        <v>33</v>
      </c>
      <c r="B592" s="51">
        <v>1015</v>
      </c>
      <c r="C592" s="72">
        <v>1000</v>
      </c>
      <c r="D592" s="47">
        <v>9965</v>
      </c>
      <c r="E592" s="47">
        <v>9878</v>
      </c>
    </row>
    <row r="593" spans="1:5" s="70" customFormat="1" ht="12" customHeight="1">
      <c r="A593" s="50" t="s">
        <v>34</v>
      </c>
      <c r="B593" s="51">
        <v>1016</v>
      </c>
      <c r="C593" s="72">
        <v>7160</v>
      </c>
      <c r="D593" s="47">
        <v>4171</v>
      </c>
      <c r="E593" s="47">
        <v>1647</v>
      </c>
    </row>
    <row r="594" spans="1:5" s="70" customFormat="1" ht="12" customHeight="1">
      <c r="A594" s="50" t="s">
        <v>35</v>
      </c>
      <c r="B594" s="51">
        <v>1020</v>
      </c>
      <c r="C594" s="72">
        <v>800</v>
      </c>
      <c r="D594" s="47">
        <v>800</v>
      </c>
      <c r="E594" s="47">
        <v>494</v>
      </c>
    </row>
    <row r="595" spans="1:5" s="70" customFormat="1" ht="12" customHeight="1">
      <c r="A595" s="50" t="s">
        <v>36</v>
      </c>
      <c r="B595" s="51">
        <v>1030</v>
      </c>
      <c r="C595" s="72"/>
      <c r="D595" s="47"/>
      <c r="E595" s="47"/>
    </row>
    <row r="596" spans="1:5" s="70" customFormat="1" ht="12" customHeight="1">
      <c r="A596" s="45" t="s">
        <v>67</v>
      </c>
      <c r="B596" s="51">
        <v>1040</v>
      </c>
      <c r="C596" s="72"/>
      <c r="D596" s="47">
        <v>95</v>
      </c>
      <c r="E596" s="47">
        <v>95</v>
      </c>
    </row>
    <row r="597" spans="1:5" s="70" customFormat="1" ht="12" customHeight="1">
      <c r="A597" s="50" t="s">
        <v>37</v>
      </c>
      <c r="B597" s="51">
        <v>1051</v>
      </c>
      <c r="C597" s="72"/>
      <c r="D597" s="47">
        <v>6</v>
      </c>
      <c r="E597" s="47">
        <v>6</v>
      </c>
    </row>
    <row r="598" spans="1:5" s="70" customFormat="1" ht="12" customHeight="1">
      <c r="A598" s="50" t="s">
        <v>134</v>
      </c>
      <c r="B598" s="51">
        <v>1062</v>
      </c>
      <c r="C598" s="72">
        <v>100</v>
      </c>
      <c r="D598" s="47">
        <v>2249</v>
      </c>
      <c r="E598" s="47">
        <v>2249</v>
      </c>
    </row>
    <row r="599" spans="1:5" s="70" customFormat="1" ht="12" customHeight="1">
      <c r="A599" s="50" t="s">
        <v>58</v>
      </c>
      <c r="B599" s="51">
        <v>1091</v>
      </c>
      <c r="C599" s="72">
        <v>715</v>
      </c>
      <c r="D599" s="47"/>
      <c r="E599" s="47"/>
    </row>
    <row r="600" spans="1:5" s="70" customFormat="1" ht="12" customHeight="1">
      <c r="A600" s="50" t="s">
        <v>39</v>
      </c>
      <c r="B600" s="51">
        <v>1098</v>
      </c>
      <c r="C600" s="72"/>
      <c r="D600" s="72"/>
      <c r="E600" s="72"/>
    </row>
    <row r="601" spans="1:5" s="90" customFormat="1" ht="12" customHeight="1" thickBot="1">
      <c r="A601" s="64" t="s">
        <v>70</v>
      </c>
      <c r="B601" s="65">
        <v>9999</v>
      </c>
      <c r="C601" s="97">
        <f>SUM(C580,C583,C587:C590)</f>
        <v>42046</v>
      </c>
      <c r="D601" s="92">
        <f>SUM(D580,D583,D587:D590)</f>
        <v>51046</v>
      </c>
      <c r="E601" s="92">
        <f>SUM(E580,E583,E587:E590)</f>
        <v>39582</v>
      </c>
    </row>
    <row r="602" spans="1:5" s="90" customFormat="1" ht="12" customHeight="1">
      <c r="A602" s="64"/>
      <c r="B602" s="65"/>
      <c r="C602" s="174"/>
      <c r="D602" s="96"/>
      <c r="E602" s="96"/>
    </row>
    <row r="603" spans="1:5" s="88" customFormat="1" ht="12" customHeight="1">
      <c r="A603" s="64" t="s">
        <v>71</v>
      </c>
      <c r="B603" s="65" t="s">
        <v>72</v>
      </c>
      <c r="C603" s="72"/>
      <c r="D603" s="47"/>
      <c r="E603" s="47"/>
    </row>
    <row r="604" spans="1:5" s="31" customFormat="1" ht="12" customHeight="1">
      <c r="A604" s="45" t="s">
        <v>31</v>
      </c>
      <c r="B604" s="46">
        <v>1000</v>
      </c>
      <c r="C604" s="73">
        <f>SUM(C605:C616)</f>
        <v>67000</v>
      </c>
      <c r="D604" s="48">
        <f>SUM(D605:D616)</f>
        <v>72800</v>
      </c>
      <c r="E604" s="48">
        <f>SUM(E605:E616)</f>
        <v>65596</v>
      </c>
    </row>
    <row r="605" spans="1:5" ht="12" customHeight="1">
      <c r="A605" s="50" t="s">
        <v>61</v>
      </c>
      <c r="B605" s="51">
        <v>1012</v>
      </c>
      <c r="C605" s="72">
        <v>300</v>
      </c>
      <c r="D605" s="47">
        <v>300</v>
      </c>
      <c r="E605" s="47"/>
    </row>
    <row r="606" spans="1:5" ht="12" customHeight="1">
      <c r="A606" s="50" t="s">
        <v>32</v>
      </c>
      <c r="B606" s="51">
        <v>1013</v>
      </c>
      <c r="C606" s="72">
        <v>4500</v>
      </c>
      <c r="D606" s="47">
        <v>4500</v>
      </c>
      <c r="E606" s="47"/>
    </row>
    <row r="607" spans="1:5" ht="12" customHeight="1">
      <c r="A607" s="50" t="s">
        <v>57</v>
      </c>
      <c r="B607" s="51">
        <v>1014</v>
      </c>
      <c r="C607" s="72">
        <v>695</v>
      </c>
      <c r="D607" s="47">
        <v>695</v>
      </c>
      <c r="E607" s="47">
        <v>59</v>
      </c>
    </row>
    <row r="608" spans="1:5" ht="12" customHeight="1">
      <c r="A608" s="50" t="s">
        <v>33</v>
      </c>
      <c r="B608" s="51">
        <v>1015</v>
      </c>
      <c r="C608" s="72">
        <v>800</v>
      </c>
      <c r="D608" s="47">
        <v>800</v>
      </c>
      <c r="E608" s="47">
        <v>711</v>
      </c>
    </row>
    <row r="609" spans="1:5" ht="12" customHeight="1">
      <c r="A609" s="50" t="s">
        <v>34</v>
      </c>
      <c r="B609" s="51">
        <v>1016</v>
      </c>
      <c r="C609" s="72">
        <v>38500</v>
      </c>
      <c r="D609" s="47">
        <v>39843</v>
      </c>
      <c r="E609" s="47">
        <v>39842</v>
      </c>
    </row>
    <row r="610" spans="1:5" ht="12" customHeight="1">
      <c r="A610" s="50" t="s">
        <v>35</v>
      </c>
      <c r="B610" s="51">
        <v>1020</v>
      </c>
      <c r="C610" s="72">
        <v>4264</v>
      </c>
      <c r="D610" s="47">
        <v>5272</v>
      </c>
      <c r="E610" s="47">
        <v>5272</v>
      </c>
    </row>
    <row r="611" spans="1:5" ht="12" customHeight="1">
      <c r="A611" s="50" t="s">
        <v>36</v>
      </c>
      <c r="B611" s="51">
        <v>1030</v>
      </c>
      <c r="C611" s="72">
        <v>3000</v>
      </c>
      <c r="D611" s="47">
        <v>3000</v>
      </c>
      <c r="E611" s="47">
        <v>3000</v>
      </c>
    </row>
    <row r="612" spans="1:5" ht="12" customHeight="1">
      <c r="A612" s="50" t="s">
        <v>62</v>
      </c>
      <c r="B612" s="51">
        <v>1040</v>
      </c>
      <c r="C612" s="72">
        <v>0</v>
      </c>
      <c r="D612" s="47">
        <v>1360</v>
      </c>
      <c r="E612" s="47">
        <v>1102</v>
      </c>
    </row>
    <row r="613" spans="1:5" ht="12" customHeight="1">
      <c r="A613" s="50" t="s">
        <v>37</v>
      </c>
      <c r="B613" s="51">
        <v>1051</v>
      </c>
      <c r="C613" s="72">
        <v>180</v>
      </c>
      <c r="D613" s="47">
        <v>180</v>
      </c>
      <c r="E613" s="47">
        <v>36</v>
      </c>
    </row>
    <row r="614" spans="1:5" ht="12" customHeight="1">
      <c r="A614" s="50" t="s">
        <v>134</v>
      </c>
      <c r="B614" s="51">
        <v>1062</v>
      </c>
      <c r="C614" s="72">
        <v>194</v>
      </c>
      <c r="D614" s="47">
        <v>10528</v>
      </c>
      <c r="E614" s="47">
        <v>10528</v>
      </c>
    </row>
    <row r="615" spans="1:5" ht="12" customHeight="1">
      <c r="A615" s="50" t="s">
        <v>58</v>
      </c>
      <c r="B615" s="51">
        <v>1091</v>
      </c>
      <c r="C615" s="72">
        <v>3155</v>
      </c>
      <c r="D615" s="72">
        <v>1655</v>
      </c>
      <c r="E615" s="72">
        <v>379</v>
      </c>
    </row>
    <row r="616" spans="1:5" ht="12" customHeight="1">
      <c r="A616" s="50" t="s">
        <v>39</v>
      </c>
      <c r="B616" s="51">
        <v>1098</v>
      </c>
      <c r="C616" s="72">
        <v>11412</v>
      </c>
      <c r="D616" s="72">
        <v>4667</v>
      </c>
      <c r="E616" s="72">
        <v>4667</v>
      </c>
    </row>
    <row r="617" spans="1:5" s="90" customFormat="1" ht="12" customHeight="1">
      <c r="A617" s="102" t="s">
        <v>70</v>
      </c>
      <c r="B617" s="103">
        <v>9999</v>
      </c>
      <c r="C617" s="174">
        <f>SUM(C604)</f>
        <v>67000</v>
      </c>
      <c r="D617" s="96">
        <f>SUM(D604)</f>
        <v>72800</v>
      </c>
      <c r="E617" s="96">
        <f>SUM(E604)</f>
        <v>65596</v>
      </c>
    </row>
    <row r="618" spans="1:5" s="90" customFormat="1" ht="12" customHeight="1">
      <c r="A618" s="201"/>
      <c r="B618" s="202"/>
      <c r="C618" s="203"/>
      <c r="D618" s="203"/>
      <c r="E618" s="203"/>
    </row>
    <row r="619" spans="1:5" s="90" customFormat="1" ht="12" customHeight="1">
      <c r="A619" s="204"/>
      <c r="B619" s="205"/>
      <c r="C619" s="206"/>
      <c r="D619" s="206"/>
      <c r="E619" s="206"/>
    </row>
    <row r="620" spans="1:5" s="90" customFormat="1" ht="12" customHeight="1">
      <c r="A620" s="204"/>
      <c r="B620" s="205"/>
      <c r="C620" s="206"/>
      <c r="D620" s="206"/>
      <c r="E620" s="206"/>
    </row>
    <row r="621" spans="1:5" s="90" customFormat="1" ht="12" customHeight="1">
      <c r="A621" s="204"/>
      <c r="B621" s="205"/>
      <c r="C621" s="206"/>
      <c r="D621" s="206"/>
      <c r="E621" s="206"/>
    </row>
    <row r="622" spans="1:5" s="90" customFormat="1" ht="12" customHeight="1">
      <c r="A622" s="204"/>
      <c r="B622" s="205"/>
      <c r="C622" s="206"/>
      <c r="D622" s="206"/>
      <c r="E622" s="206"/>
    </row>
    <row r="623" spans="1:5" s="88" customFormat="1" ht="12" customHeight="1">
      <c r="A623" s="85" t="s">
        <v>73</v>
      </c>
      <c r="B623" s="104" t="s">
        <v>74</v>
      </c>
      <c r="C623" s="167"/>
      <c r="D623" s="43"/>
      <c r="E623" s="43"/>
    </row>
    <row r="624" spans="1:5" s="31" customFormat="1" ht="12" customHeight="1">
      <c r="A624" s="45" t="s">
        <v>31</v>
      </c>
      <c r="B624" s="46">
        <v>1000</v>
      </c>
      <c r="C624" s="73">
        <f>SUM(C625:C635)</f>
        <v>85000</v>
      </c>
      <c r="D624" s="48">
        <f>SUM(D625:D635)</f>
        <v>75469</v>
      </c>
      <c r="E624" s="48">
        <f>SUM(E625:E635)</f>
        <v>39324</v>
      </c>
    </row>
    <row r="625" spans="1:5" ht="12" customHeight="1">
      <c r="A625" s="50" t="s">
        <v>32</v>
      </c>
      <c r="B625" s="51">
        <v>1013</v>
      </c>
      <c r="C625" s="72">
        <v>1800</v>
      </c>
      <c r="D625" s="47">
        <v>1800</v>
      </c>
      <c r="E625" s="47">
        <v>90</v>
      </c>
    </row>
    <row r="626" spans="1:5" ht="12" customHeight="1">
      <c r="A626" s="50" t="s">
        <v>57</v>
      </c>
      <c r="B626" s="51">
        <v>1014</v>
      </c>
      <c r="C626" s="72"/>
      <c r="D626" s="47">
        <v>1034</v>
      </c>
      <c r="E626" s="47">
        <v>1034</v>
      </c>
    </row>
    <row r="627" spans="1:5" ht="12" customHeight="1">
      <c r="A627" s="50" t="s">
        <v>33</v>
      </c>
      <c r="B627" s="51">
        <v>1015</v>
      </c>
      <c r="C627" s="72">
        <v>18000</v>
      </c>
      <c r="D627" s="47">
        <v>18000</v>
      </c>
      <c r="E627" s="47">
        <v>8842</v>
      </c>
    </row>
    <row r="628" spans="1:5" ht="12" customHeight="1">
      <c r="A628" s="50" t="s">
        <v>34</v>
      </c>
      <c r="B628" s="51">
        <v>1016</v>
      </c>
      <c r="C628" s="72">
        <v>10000</v>
      </c>
      <c r="D628" s="47">
        <v>10000</v>
      </c>
      <c r="E628" s="47">
        <v>6824</v>
      </c>
    </row>
    <row r="629" spans="1:5" ht="12" customHeight="1">
      <c r="A629" s="50" t="s">
        <v>35</v>
      </c>
      <c r="B629" s="51">
        <v>1020</v>
      </c>
      <c r="C629" s="72">
        <v>10251</v>
      </c>
      <c r="D629" s="47">
        <v>18300</v>
      </c>
      <c r="E629" s="47">
        <v>14286</v>
      </c>
    </row>
    <row r="630" spans="1:5" ht="12" customHeight="1">
      <c r="A630" s="50" t="s">
        <v>36</v>
      </c>
      <c r="B630" s="51">
        <v>1030</v>
      </c>
      <c r="C630" s="72"/>
      <c r="D630" s="47">
        <v>57</v>
      </c>
      <c r="E630" s="47">
        <v>57</v>
      </c>
    </row>
    <row r="631" spans="1:5" ht="12" customHeight="1">
      <c r="A631" s="50" t="s">
        <v>62</v>
      </c>
      <c r="B631" s="51">
        <v>1040</v>
      </c>
      <c r="C631" s="72"/>
      <c r="D631" s="47">
        <v>300</v>
      </c>
      <c r="E631" s="47">
        <v>208</v>
      </c>
    </row>
    <row r="632" spans="1:5" ht="12" customHeight="1">
      <c r="A632" s="50" t="s">
        <v>37</v>
      </c>
      <c r="B632" s="51">
        <v>1051</v>
      </c>
      <c r="C632" s="72">
        <v>5000</v>
      </c>
      <c r="D632" s="47">
        <v>5000</v>
      </c>
      <c r="E632" s="47">
        <v>556</v>
      </c>
    </row>
    <row r="633" spans="1:5" ht="12" customHeight="1">
      <c r="A633" s="50" t="s">
        <v>134</v>
      </c>
      <c r="B633" s="51">
        <v>1062</v>
      </c>
      <c r="C633" s="72">
        <v>3500</v>
      </c>
      <c r="D633" s="47">
        <v>3500</v>
      </c>
      <c r="E633" s="47">
        <v>2761</v>
      </c>
    </row>
    <row r="634" spans="1:5" ht="12" customHeight="1">
      <c r="A634" s="50" t="s">
        <v>58</v>
      </c>
      <c r="B634" s="51">
        <v>1091</v>
      </c>
      <c r="C634" s="72">
        <v>1020</v>
      </c>
      <c r="D634" s="47">
        <v>905</v>
      </c>
      <c r="E634" s="47">
        <v>130</v>
      </c>
    </row>
    <row r="635" spans="1:5" ht="12" customHeight="1">
      <c r="A635" s="50" t="s">
        <v>39</v>
      </c>
      <c r="B635" s="51">
        <v>1098</v>
      </c>
      <c r="C635" s="72">
        <v>35429</v>
      </c>
      <c r="D635" s="72">
        <v>16573</v>
      </c>
      <c r="E635" s="72">
        <v>4536</v>
      </c>
    </row>
    <row r="636" spans="1:5" s="90" customFormat="1" ht="12" customHeight="1" thickBot="1">
      <c r="A636" s="64" t="s">
        <v>70</v>
      </c>
      <c r="B636" s="65">
        <v>9999</v>
      </c>
      <c r="C636" s="97">
        <f>SUM(C624)</f>
        <v>85000</v>
      </c>
      <c r="D636" s="92">
        <f>SUM(D624)</f>
        <v>75469</v>
      </c>
      <c r="E636" s="92">
        <f>SUM(E624)</f>
        <v>39324</v>
      </c>
    </row>
    <row r="637" spans="1:5" s="90" customFormat="1" ht="12" customHeight="1" thickBot="1">
      <c r="A637" s="98" t="s">
        <v>75</v>
      </c>
      <c r="B637" s="99"/>
      <c r="C637" s="175">
        <f>SUM(C576,C601,C617,C636)</f>
        <v>1259674</v>
      </c>
      <c r="D637" s="100">
        <f>SUM(D576,D601,D617,D636)</f>
        <v>1459376</v>
      </c>
      <c r="E637" s="100">
        <f>SUM(E576,E601,E617,E636)</f>
        <v>929152</v>
      </c>
    </row>
    <row r="638" spans="1:5" s="84" customFormat="1" ht="12" customHeight="1" thickTop="1">
      <c r="A638" s="213"/>
      <c r="B638" s="213"/>
      <c r="C638" s="214"/>
      <c r="D638" s="215"/>
      <c r="E638" s="215"/>
    </row>
    <row r="639" spans="1:5" s="88" customFormat="1" ht="12" customHeight="1">
      <c r="A639" s="64" t="s">
        <v>76</v>
      </c>
      <c r="B639" s="65"/>
      <c r="C639" s="72"/>
      <c r="D639" s="47"/>
      <c r="E639" s="47"/>
    </row>
    <row r="640" spans="1:5" s="88" customFormat="1" ht="12" customHeight="1">
      <c r="A640" s="64" t="s">
        <v>90</v>
      </c>
      <c r="B640" s="65" t="s">
        <v>91</v>
      </c>
      <c r="C640" s="72"/>
      <c r="D640" s="47"/>
      <c r="E640" s="47"/>
    </row>
    <row r="641" spans="1:5" s="31" customFormat="1" ht="12" customHeight="1">
      <c r="A641" s="45" t="s">
        <v>10</v>
      </c>
      <c r="B641" s="46">
        <v>1000</v>
      </c>
      <c r="C641" s="73">
        <f>SUM(C642:C652)</f>
        <v>387800</v>
      </c>
      <c r="D641" s="73">
        <f>SUM(D642:D652)</f>
        <v>455540</v>
      </c>
      <c r="E641" s="73">
        <f>SUM(E642:E652)</f>
        <v>319726</v>
      </c>
    </row>
    <row r="642" spans="1:5" ht="12" customHeight="1">
      <c r="A642" s="50" t="s">
        <v>101</v>
      </c>
      <c r="B642" s="51">
        <v>1011</v>
      </c>
      <c r="C642" s="72">
        <v>110600</v>
      </c>
      <c r="D642" s="72">
        <v>109478</v>
      </c>
      <c r="E642" s="72">
        <v>79005</v>
      </c>
    </row>
    <row r="643" spans="1:5" ht="12" customHeight="1">
      <c r="A643" s="50" t="s">
        <v>61</v>
      </c>
      <c r="B643" s="51">
        <v>1012</v>
      </c>
      <c r="C643" s="72">
        <v>300</v>
      </c>
      <c r="D643" s="72">
        <v>300</v>
      </c>
      <c r="E643" s="72">
        <v>0</v>
      </c>
    </row>
    <row r="644" spans="1:5" ht="12" customHeight="1">
      <c r="A644" s="50" t="s">
        <v>32</v>
      </c>
      <c r="B644" s="51">
        <v>1013</v>
      </c>
      <c r="C644" s="72">
        <v>13600</v>
      </c>
      <c r="D644" s="72">
        <v>13600</v>
      </c>
      <c r="E644" s="72">
        <v>0</v>
      </c>
    </row>
    <row r="645" spans="1:5" ht="12" customHeight="1">
      <c r="A645" s="50" t="s">
        <v>33</v>
      </c>
      <c r="B645" s="51">
        <v>1015</v>
      </c>
      <c r="C645" s="72">
        <v>20000</v>
      </c>
      <c r="D645" s="72">
        <v>18395</v>
      </c>
      <c r="E645" s="72">
        <v>12059</v>
      </c>
    </row>
    <row r="646" spans="1:5" ht="12" customHeight="1">
      <c r="A646" s="50" t="s">
        <v>34</v>
      </c>
      <c r="B646" s="51">
        <v>1016</v>
      </c>
      <c r="C646" s="72">
        <v>145000</v>
      </c>
      <c r="D646" s="72">
        <v>136462</v>
      </c>
      <c r="E646" s="72">
        <v>100559</v>
      </c>
    </row>
    <row r="647" spans="1:5" ht="12" customHeight="1">
      <c r="A647" s="50" t="s">
        <v>35</v>
      </c>
      <c r="B647" s="51">
        <v>1020</v>
      </c>
      <c r="C647" s="72">
        <v>27000</v>
      </c>
      <c r="D647" s="72">
        <v>30696</v>
      </c>
      <c r="E647" s="72">
        <v>25406</v>
      </c>
    </row>
    <row r="648" spans="1:5" ht="12" customHeight="1">
      <c r="A648" s="50" t="s">
        <v>36</v>
      </c>
      <c r="B648" s="51">
        <v>1030</v>
      </c>
      <c r="C648" s="72">
        <f>66000-44291+38300-9</f>
        <v>60000</v>
      </c>
      <c r="D648" s="72">
        <v>134990</v>
      </c>
      <c r="E648" s="72">
        <v>101788</v>
      </c>
    </row>
    <row r="649" spans="1:5" ht="12" customHeight="1">
      <c r="A649" s="50" t="s">
        <v>132</v>
      </c>
      <c r="B649" s="51">
        <v>1040</v>
      </c>
      <c r="C649" s="72">
        <v>500</v>
      </c>
      <c r="D649" s="72">
        <v>819</v>
      </c>
      <c r="E649" s="72">
        <v>819</v>
      </c>
    </row>
    <row r="650" spans="1:5" ht="12" customHeight="1">
      <c r="A650" s="50" t="s">
        <v>37</v>
      </c>
      <c r="B650" s="51">
        <v>1051</v>
      </c>
      <c r="C650" s="72">
        <v>200</v>
      </c>
      <c r="D650" s="72">
        <v>200</v>
      </c>
      <c r="E650" s="72">
        <v>90</v>
      </c>
    </row>
    <row r="651" spans="1:5" ht="12" customHeight="1">
      <c r="A651" s="50" t="s">
        <v>58</v>
      </c>
      <c r="B651" s="51">
        <v>1091</v>
      </c>
      <c r="C651" s="72">
        <f>10591+9</f>
        <v>10600</v>
      </c>
      <c r="D651" s="72">
        <v>10600</v>
      </c>
      <c r="E651" s="72">
        <v>0</v>
      </c>
    </row>
    <row r="652" spans="1:5" ht="12" customHeight="1">
      <c r="A652" s="50" t="s">
        <v>39</v>
      </c>
      <c r="B652" s="51">
        <v>1098</v>
      </c>
      <c r="C652" s="72"/>
      <c r="D652" s="72"/>
      <c r="E652" s="72"/>
    </row>
    <row r="653" spans="1:5" s="90" customFormat="1" ht="12" customHeight="1">
      <c r="A653" s="64" t="s">
        <v>66</v>
      </c>
      <c r="B653" s="65">
        <v>9999</v>
      </c>
      <c r="C653" s="101">
        <f>SUM(C641)</f>
        <v>387800</v>
      </c>
      <c r="D653" s="101">
        <f>SUM(D641)</f>
        <v>455540</v>
      </c>
      <c r="E653" s="101">
        <f>SUM(E641)</f>
        <v>319726</v>
      </c>
    </row>
    <row r="654" spans="1:5" s="90" customFormat="1" ht="12" customHeight="1">
      <c r="A654" s="64" t="s">
        <v>67</v>
      </c>
      <c r="B654" s="65">
        <v>5100</v>
      </c>
      <c r="C654" s="101">
        <v>10000</v>
      </c>
      <c r="D654" s="101">
        <v>60000</v>
      </c>
      <c r="E654" s="101">
        <v>0</v>
      </c>
    </row>
    <row r="655" spans="1:5" s="31" customFormat="1" ht="12" customHeight="1">
      <c r="A655" s="45" t="s">
        <v>68</v>
      </c>
      <c r="B655" s="46">
        <v>5200</v>
      </c>
      <c r="C655" s="74">
        <v>33789</v>
      </c>
      <c r="D655" s="52">
        <v>70941</v>
      </c>
      <c r="E655" s="52">
        <v>62941</v>
      </c>
    </row>
    <row r="656" spans="1:5" s="90" customFormat="1" ht="12" customHeight="1">
      <c r="A656" s="64" t="s">
        <v>69</v>
      </c>
      <c r="B656" s="65"/>
      <c r="C656" s="105">
        <f>SUM(C654:C655)</f>
        <v>43789</v>
      </c>
      <c r="D656" s="63">
        <f>SUM(D654:D655)</f>
        <v>130941</v>
      </c>
      <c r="E656" s="63">
        <f>SUM(E654:E655)</f>
        <v>62941</v>
      </c>
    </row>
    <row r="657" spans="1:5" s="90" customFormat="1" ht="12" customHeight="1" thickBot="1">
      <c r="A657" s="64" t="s">
        <v>70</v>
      </c>
      <c r="B657" s="65">
        <v>9999</v>
      </c>
      <c r="C657" s="97">
        <f>SUM(C653,C656)</f>
        <v>431589</v>
      </c>
      <c r="D657" s="92">
        <f>SUM(D653,D656)</f>
        <v>586481</v>
      </c>
      <c r="E657" s="92">
        <f>SUM(E653,E656)</f>
        <v>382667</v>
      </c>
    </row>
    <row r="658" spans="1:5" s="90" customFormat="1" ht="12" customHeight="1">
      <c r="A658" s="64"/>
      <c r="B658" s="65"/>
      <c r="C658" s="174"/>
      <c r="D658" s="96"/>
      <c r="E658" s="96"/>
    </row>
    <row r="659" spans="1:5" s="88" customFormat="1" ht="12" customHeight="1">
      <c r="A659" s="64" t="s">
        <v>92</v>
      </c>
      <c r="B659" s="65" t="s">
        <v>93</v>
      </c>
      <c r="C659" s="72"/>
      <c r="D659" s="47"/>
      <c r="E659" s="47"/>
    </row>
    <row r="660" spans="1:5" s="68" customFormat="1" ht="12" customHeight="1">
      <c r="A660" s="45" t="s">
        <v>31</v>
      </c>
      <c r="B660" s="46">
        <v>1000</v>
      </c>
      <c r="C660" s="74">
        <f>SUM(C661:C661)</f>
        <v>0</v>
      </c>
      <c r="D660" s="52">
        <f>SUM(D661:D661)</f>
        <v>0</v>
      </c>
      <c r="E660" s="52">
        <f>SUM(E661:E661)</f>
        <v>0</v>
      </c>
    </row>
    <row r="661" spans="1:5" s="70" customFormat="1" ht="12" customHeight="1">
      <c r="A661" s="50" t="s">
        <v>35</v>
      </c>
      <c r="B661" s="51">
        <v>1020</v>
      </c>
      <c r="C661" s="72">
        <f>55000-55000</f>
        <v>0</v>
      </c>
      <c r="D661" s="47">
        <f>55000-55000</f>
        <v>0</v>
      </c>
      <c r="E661" s="47">
        <f>55000-55000</f>
        <v>0</v>
      </c>
    </row>
    <row r="662" spans="1:5" s="90" customFormat="1" ht="12" customHeight="1" thickBot="1">
      <c r="A662" s="64" t="s">
        <v>66</v>
      </c>
      <c r="B662" s="65">
        <v>9999</v>
      </c>
      <c r="C662" s="97">
        <f>SUM(C660)</f>
        <v>0</v>
      </c>
      <c r="D662" s="92">
        <f>SUM(D660)</f>
        <v>0</v>
      </c>
      <c r="E662" s="92">
        <f>SUM(E660)</f>
        <v>0</v>
      </c>
    </row>
    <row r="663" spans="1:5" s="90" customFormat="1" ht="12" customHeight="1" thickBot="1">
      <c r="A663" s="98" t="s">
        <v>94</v>
      </c>
      <c r="B663" s="99"/>
      <c r="C663" s="175">
        <f>SUM(C657,C662)</f>
        <v>431589</v>
      </c>
      <c r="D663" s="100">
        <f>SUM(D657,D662)</f>
        <v>586481</v>
      </c>
      <c r="E663" s="100">
        <f>SUM(E657,E662)</f>
        <v>382667</v>
      </c>
    </row>
    <row r="664" spans="1:5" s="90" customFormat="1" ht="12" customHeight="1" thickTop="1">
      <c r="A664" s="158"/>
      <c r="B664" s="159"/>
      <c r="C664" s="176"/>
      <c r="D664" s="111"/>
      <c r="E664" s="111"/>
    </row>
    <row r="665" spans="1:5" s="84" customFormat="1" ht="12" customHeight="1">
      <c r="A665" s="64" t="s">
        <v>95</v>
      </c>
      <c r="B665" s="65"/>
      <c r="C665" s="72"/>
      <c r="D665" s="47"/>
      <c r="E665" s="47"/>
    </row>
    <row r="666" spans="1:5" s="84" customFormat="1" ht="12" customHeight="1">
      <c r="A666" s="64"/>
      <c r="B666" s="65"/>
      <c r="C666" s="72"/>
      <c r="D666" s="47"/>
      <c r="E666" s="47"/>
    </row>
    <row r="667" spans="1:5" s="84" customFormat="1" ht="12" customHeight="1">
      <c r="A667" s="64" t="s">
        <v>325</v>
      </c>
      <c r="B667" s="65"/>
      <c r="C667" s="72"/>
      <c r="D667" s="47"/>
      <c r="E667" s="47"/>
    </row>
    <row r="668" spans="1:5" s="84" customFormat="1" ht="12" customHeight="1">
      <c r="A668" s="64" t="s">
        <v>145</v>
      </c>
      <c r="B668" s="65" t="s">
        <v>146</v>
      </c>
      <c r="C668" s="72"/>
      <c r="D668" s="47"/>
      <c r="E668" s="47"/>
    </row>
    <row r="669" spans="1:5" s="68" customFormat="1" ht="12" customHeight="1">
      <c r="A669" s="45" t="s">
        <v>10</v>
      </c>
      <c r="B669" s="46">
        <v>100</v>
      </c>
      <c r="C669" s="74">
        <f>SUM(C670:C671)</f>
        <v>111045</v>
      </c>
      <c r="D669" s="74">
        <f>SUM(D670:D671)</f>
        <v>106103</v>
      </c>
      <c r="E669" s="74">
        <f>SUM(E670:E671)</f>
        <v>51597</v>
      </c>
    </row>
    <row r="670" spans="1:5" s="70" customFormat="1" ht="12" customHeight="1">
      <c r="A670" s="50" t="s">
        <v>12</v>
      </c>
      <c r="B670" s="51">
        <v>101</v>
      </c>
      <c r="C670" s="72">
        <v>111045</v>
      </c>
      <c r="D670" s="72">
        <v>106103</v>
      </c>
      <c r="E670" s="72">
        <v>51597</v>
      </c>
    </row>
    <row r="671" spans="1:5" s="70" customFormat="1" ht="12" customHeight="1">
      <c r="A671" s="50" t="s">
        <v>15</v>
      </c>
      <c r="B671" s="51">
        <v>109</v>
      </c>
      <c r="C671" s="72"/>
      <c r="D671" s="72"/>
      <c r="E671" s="72"/>
    </row>
    <row r="672" spans="1:5" s="68" customFormat="1" ht="12" customHeight="1">
      <c r="A672" s="45" t="s">
        <v>16</v>
      </c>
      <c r="B672" s="46">
        <v>200</v>
      </c>
      <c r="C672" s="74"/>
      <c r="D672" s="74">
        <f>SUM(D673:D675)</f>
        <v>1264</v>
      </c>
      <c r="E672" s="74">
        <f>SUM(E673:E675)</f>
        <v>1264</v>
      </c>
    </row>
    <row r="673" spans="1:5" s="68" customFormat="1" ht="12" customHeight="1">
      <c r="A673" s="50" t="s">
        <v>19</v>
      </c>
      <c r="B673" s="51">
        <v>205</v>
      </c>
      <c r="C673" s="74"/>
      <c r="D673" s="169">
        <v>937</v>
      </c>
      <c r="E673" s="169">
        <v>937</v>
      </c>
    </row>
    <row r="674" spans="1:5" s="70" customFormat="1" ht="12" customHeight="1">
      <c r="A674" s="50" t="s">
        <v>98</v>
      </c>
      <c r="B674" s="51">
        <v>208</v>
      </c>
      <c r="C674" s="72"/>
      <c r="D674" s="72">
        <v>25</v>
      </c>
      <c r="E674" s="72">
        <v>25</v>
      </c>
    </row>
    <row r="675" spans="1:5" s="70" customFormat="1" ht="12" customHeight="1">
      <c r="A675" s="50" t="s">
        <v>53</v>
      </c>
      <c r="B675" s="51">
        <v>209</v>
      </c>
      <c r="C675" s="72"/>
      <c r="D675" s="72">
        <v>302</v>
      </c>
      <c r="E675" s="72">
        <v>302</v>
      </c>
    </row>
    <row r="676" spans="1:5" s="68" customFormat="1" ht="12" customHeight="1">
      <c r="A676" s="45" t="s">
        <v>22</v>
      </c>
      <c r="B676" s="46">
        <v>300</v>
      </c>
      <c r="C676" s="74">
        <v>28011</v>
      </c>
      <c r="D676" s="74">
        <v>27936</v>
      </c>
      <c r="E676" s="74">
        <v>12794</v>
      </c>
    </row>
    <row r="677" spans="1:5" s="68" customFormat="1" ht="12" customHeight="1">
      <c r="A677" s="45" t="s">
        <v>23</v>
      </c>
      <c r="B677" s="46">
        <v>500</v>
      </c>
      <c r="C677" s="74">
        <v>4664</v>
      </c>
      <c r="D677" s="74">
        <v>4664</v>
      </c>
      <c r="E677" s="74">
        <v>2321</v>
      </c>
    </row>
    <row r="678" spans="1:5" s="68" customFormat="1" ht="12" customHeight="1">
      <c r="A678" s="45" t="s">
        <v>24</v>
      </c>
      <c r="B678" s="46">
        <v>700</v>
      </c>
      <c r="C678" s="74">
        <v>750</v>
      </c>
      <c r="D678" s="74">
        <v>750</v>
      </c>
      <c r="E678" s="74">
        <v>444</v>
      </c>
    </row>
    <row r="679" spans="1:5" s="68" customFormat="1" ht="12" customHeight="1">
      <c r="A679" s="45" t="s">
        <v>31</v>
      </c>
      <c r="B679" s="46">
        <v>1000</v>
      </c>
      <c r="C679" s="74">
        <f>SUM(C680:C690)</f>
        <v>96700</v>
      </c>
      <c r="D679" s="74">
        <f>SUM(D680:D690)</f>
        <v>100453</v>
      </c>
      <c r="E679" s="74">
        <f>SUM(E680:E690)</f>
        <v>81742</v>
      </c>
    </row>
    <row r="680" spans="1:5" s="70" customFormat="1" ht="12" customHeight="1">
      <c r="A680" s="50" t="s">
        <v>42</v>
      </c>
      <c r="B680" s="51">
        <v>1011</v>
      </c>
      <c r="C680" s="72">
        <f>48000-14800+14800</f>
        <v>48000</v>
      </c>
      <c r="D680" s="72">
        <v>48000</v>
      </c>
      <c r="E680" s="72">
        <v>39620</v>
      </c>
    </row>
    <row r="681" spans="1:5" s="70" customFormat="1" ht="12" customHeight="1">
      <c r="A681" s="50" t="s">
        <v>32</v>
      </c>
      <c r="B681" s="51">
        <v>1013</v>
      </c>
      <c r="C681" s="72">
        <f>3300-1000+1000</f>
        <v>3300</v>
      </c>
      <c r="D681" s="72">
        <v>3300</v>
      </c>
      <c r="E681" s="72"/>
    </row>
    <row r="682" spans="1:5" s="70" customFormat="1" ht="12" customHeight="1">
      <c r="A682" s="50" t="s">
        <v>33</v>
      </c>
      <c r="B682" s="51">
        <v>1015</v>
      </c>
      <c r="C682" s="72">
        <f>5000-1400</f>
        <v>3600</v>
      </c>
      <c r="D682" s="72">
        <v>4352</v>
      </c>
      <c r="E682" s="72">
        <v>4008</v>
      </c>
    </row>
    <row r="683" spans="1:5" s="70" customFormat="1" ht="12" customHeight="1">
      <c r="A683" s="50" t="s">
        <v>34</v>
      </c>
      <c r="B683" s="51">
        <v>1016</v>
      </c>
      <c r="C683" s="72">
        <f>32162-9162</f>
        <v>23000</v>
      </c>
      <c r="D683" s="72">
        <v>24010</v>
      </c>
      <c r="E683" s="72">
        <v>23198</v>
      </c>
    </row>
    <row r="684" spans="1:5" s="70" customFormat="1" ht="12" customHeight="1">
      <c r="A684" s="50" t="s">
        <v>35</v>
      </c>
      <c r="B684" s="51">
        <v>1020</v>
      </c>
      <c r="C684" s="72">
        <f>16000-2000+900</f>
        <v>14900</v>
      </c>
      <c r="D684" s="72">
        <v>14900</v>
      </c>
      <c r="E684" s="72">
        <v>11518</v>
      </c>
    </row>
    <row r="685" spans="1:5" s="70" customFormat="1" ht="12" customHeight="1">
      <c r="A685" s="50" t="s">
        <v>36</v>
      </c>
      <c r="B685" s="51">
        <v>1030</v>
      </c>
      <c r="C685" s="72">
        <f>4000-4000</f>
        <v>0</v>
      </c>
      <c r="D685" s="72"/>
      <c r="E685" s="72"/>
    </row>
    <row r="686" spans="1:5" s="70" customFormat="1" ht="12" customHeight="1">
      <c r="A686" s="50" t="s">
        <v>132</v>
      </c>
      <c r="B686" s="51">
        <v>1040</v>
      </c>
      <c r="C686" s="72">
        <v>200</v>
      </c>
      <c r="D686" s="72">
        <v>317</v>
      </c>
      <c r="E686" s="72">
        <v>277</v>
      </c>
    </row>
    <row r="687" spans="1:5" s="70" customFormat="1" ht="12" customHeight="1">
      <c r="A687" s="50" t="s">
        <v>37</v>
      </c>
      <c r="B687" s="51">
        <v>1051</v>
      </c>
      <c r="C687" s="72"/>
      <c r="D687" s="72">
        <v>6</v>
      </c>
      <c r="E687" s="72">
        <v>6</v>
      </c>
    </row>
    <row r="688" spans="1:5" s="70" customFormat="1" ht="12" customHeight="1">
      <c r="A688" s="50" t="s">
        <v>134</v>
      </c>
      <c r="B688" s="51">
        <v>1062</v>
      </c>
      <c r="C688" s="72">
        <v>370</v>
      </c>
      <c r="D688" s="72">
        <v>3175</v>
      </c>
      <c r="E688" s="72">
        <v>3115</v>
      </c>
    </row>
    <row r="689" spans="1:5" s="70" customFormat="1" ht="12" customHeight="1">
      <c r="A689" s="50" t="s">
        <v>58</v>
      </c>
      <c r="B689" s="51">
        <v>1091</v>
      </c>
      <c r="C689" s="72">
        <f>3331-1</f>
        <v>3330</v>
      </c>
      <c r="D689" s="72">
        <v>2393</v>
      </c>
      <c r="E689" s="72">
        <v>0</v>
      </c>
    </row>
    <row r="690" spans="1:5" s="70" customFormat="1" ht="12" customHeight="1">
      <c r="A690" s="50" t="s">
        <v>39</v>
      </c>
      <c r="B690" s="51">
        <v>1098</v>
      </c>
      <c r="C690" s="72"/>
      <c r="D690" s="72"/>
      <c r="E690" s="72"/>
    </row>
    <row r="691" spans="1:5" s="87" customFormat="1" ht="12" customHeight="1">
      <c r="A691" s="64" t="s">
        <v>66</v>
      </c>
      <c r="B691" s="65">
        <v>9999</v>
      </c>
      <c r="C691" s="105">
        <f>SUM(C669,C672,C676,C677,C678,C679)</f>
        <v>241170</v>
      </c>
      <c r="D691" s="105">
        <f>SUM(D669,D672,D676,D677,D678,D679)</f>
        <v>241170</v>
      </c>
      <c r="E691" s="105">
        <f>SUM(E669,E672,E676,E677,E678,E679)</f>
        <v>150162</v>
      </c>
    </row>
    <row r="692" spans="1:5" s="87" customFormat="1" ht="12" customHeight="1">
      <c r="A692" s="64" t="s">
        <v>67</v>
      </c>
      <c r="B692" s="65">
        <v>5100</v>
      </c>
      <c r="C692" s="105">
        <v>50000</v>
      </c>
      <c r="D692" s="105">
        <v>85000</v>
      </c>
      <c r="E692" s="105">
        <v>68508</v>
      </c>
    </row>
    <row r="693" spans="1:5" s="31" customFormat="1" ht="12" customHeight="1">
      <c r="A693" s="45" t="s">
        <v>68</v>
      </c>
      <c r="B693" s="46">
        <v>5200</v>
      </c>
      <c r="C693" s="74">
        <v>28000</v>
      </c>
      <c r="D693" s="74">
        <v>45450</v>
      </c>
      <c r="E693" s="74">
        <v>45450</v>
      </c>
    </row>
    <row r="694" spans="1:5" s="90" customFormat="1" ht="12" customHeight="1">
      <c r="A694" s="64" t="s">
        <v>69</v>
      </c>
      <c r="B694" s="65"/>
      <c r="C694" s="74">
        <f>SUM(C692:C693)</f>
        <v>78000</v>
      </c>
      <c r="D694" s="74">
        <f>SUM(D692:D693)</f>
        <v>130450</v>
      </c>
      <c r="E694" s="74">
        <f>SUM(E692:E693)</f>
        <v>113958</v>
      </c>
    </row>
    <row r="695" spans="1:5" s="90" customFormat="1" ht="12" customHeight="1" thickBot="1">
      <c r="A695" s="64" t="s">
        <v>70</v>
      </c>
      <c r="B695" s="65">
        <v>9999</v>
      </c>
      <c r="C695" s="97">
        <f>SUM(C691,C694)</f>
        <v>319170</v>
      </c>
      <c r="D695" s="97">
        <f>SUM(D691,D694)</f>
        <v>371620</v>
      </c>
      <c r="E695" s="97">
        <f>SUM(E691,E694)</f>
        <v>264120</v>
      </c>
    </row>
    <row r="696" spans="1:5" s="90" customFormat="1" ht="12" customHeight="1">
      <c r="A696" s="64"/>
      <c r="B696" s="65"/>
      <c r="C696" s="80"/>
      <c r="D696" s="67"/>
      <c r="E696" s="67"/>
    </row>
    <row r="697" spans="1:5" s="84" customFormat="1" ht="12" customHeight="1">
      <c r="A697" s="64" t="s">
        <v>147</v>
      </c>
      <c r="B697" s="65" t="s">
        <v>148</v>
      </c>
      <c r="C697" s="72"/>
      <c r="D697" s="47"/>
      <c r="E697" s="47"/>
    </row>
    <row r="698" spans="1:5" s="68" customFormat="1" ht="12" customHeight="1">
      <c r="A698" s="45" t="s">
        <v>10</v>
      </c>
      <c r="B698" s="46">
        <v>100</v>
      </c>
      <c r="C698" s="74">
        <f>SUM(C699:C700)</f>
        <v>47339</v>
      </c>
      <c r="D698" s="74">
        <f>SUM(D699:D700)</f>
        <v>50888</v>
      </c>
      <c r="E698" s="74">
        <f>SUM(E699:E700)</f>
        <v>31383</v>
      </c>
    </row>
    <row r="699" spans="1:5" s="70" customFormat="1" ht="12" customHeight="1">
      <c r="A699" s="50" t="s">
        <v>12</v>
      </c>
      <c r="B699" s="51">
        <v>101</v>
      </c>
      <c r="C699" s="72">
        <v>47339</v>
      </c>
      <c r="D699" s="72">
        <v>50888</v>
      </c>
      <c r="E699" s="72">
        <v>31383</v>
      </c>
    </row>
    <row r="700" spans="1:5" s="70" customFormat="1" ht="12" customHeight="1">
      <c r="A700" s="50" t="s">
        <v>15</v>
      </c>
      <c r="B700" s="51">
        <v>109</v>
      </c>
      <c r="C700" s="72"/>
      <c r="D700" s="72"/>
      <c r="E700" s="72"/>
    </row>
    <row r="701" spans="1:5" s="68" customFormat="1" ht="12" customHeight="1">
      <c r="A701" s="45" t="s">
        <v>16</v>
      </c>
      <c r="B701" s="46">
        <v>200</v>
      </c>
      <c r="C701" s="74">
        <f>SUM(C703:C704)</f>
        <v>0</v>
      </c>
      <c r="D701" s="74">
        <f>SUM(D702:D704)</f>
        <v>607</v>
      </c>
      <c r="E701" s="74">
        <f>SUM(E702:E704)</f>
        <v>607</v>
      </c>
    </row>
    <row r="702" spans="1:5" s="68" customFormat="1" ht="12" customHeight="1">
      <c r="A702" s="50" t="s">
        <v>19</v>
      </c>
      <c r="B702" s="51">
        <v>205</v>
      </c>
      <c r="C702" s="74"/>
      <c r="D702" s="74">
        <v>570</v>
      </c>
      <c r="E702" s="74">
        <v>570</v>
      </c>
    </row>
    <row r="703" spans="1:5" s="70" customFormat="1" ht="12" customHeight="1">
      <c r="A703" s="50" t="s">
        <v>98</v>
      </c>
      <c r="B703" s="51">
        <v>208</v>
      </c>
      <c r="C703" s="72"/>
      <c r="D703" s="72"/>
      <c r="E703" s="72"/>
    </row>
    <row r="704" spans="1:5" s="70" customFormat="1" ht="12" customHeight="1">
      <c r="A704" s="50" t="s">
        <v>53</v>
      </c>
      <c r="B704" s="51">
        <v>209</v>
      </c>
      <c r="C704" s="72"/>
      <c r="D704" s="72">
        <v>37</v>
      </c>
      <c r="E704" s="72">
        <v>37</v>
      </c>
    </row>
    <row r="705" spans="1:5" s="68" customFormat="1" ht="12" customHeight="1">
      <c r="A705" s="45" t="s">
        <v>22</v>
      </c>
      <c r="B705" s="46">
        <v>300</v>
      </c>
      <c r="C705" s="74">
        <v>11960</v>
      </c>
      <c r="D705" s="74">
        <v>13463</v>
      </c>
      <c r="E705" s="74">
        <v>7801</v>
      </c>
    </row>
    <row r="706" spans="1:5" s="68" customFormat="1" ht="12" customHeight="1">
      <c r="A706" s="45" t="s">
        <v>23</v>
      </c>
      <c r="B706" s="46">
        <v>500</v>
      </c>
      <c r="C706" s="74">
        <f>1988+93</f>
        <v>2081</v>
      </c>
      <c r="D706" s="74">
        <v>2380</v>
      </c>
      <c r="E706" s="74">
        <v>1337</v>
      </c>
    </row>
    <row r="707" spans="1:5" s="68" customFormat="1" ht="12" customHeight="1">
      <c r="A707" s="45" t="s">
        <v>24</v>
      </c>
      <c r="B707" s="46">
        <v>700</v>
      </c>
      <c r="C707" s="74">
        <v>300</v>
      </c>
      <c r="D707" s="74">
        <v>315</v>
      </c>
      <c r="E707" s="74">
        <v>195</v>
      </c>
    </row>
    <row r="708" spans="1:5" s="68" customFormat="1" ht="12" customHeight="1">
      <c r="A708" s="45" t="s">
        <v>31</v>
      </c>
      <c r="B708" s="46">
        <v>1000</v>
      </c>
      <c r="C708" s="74">
        <f>SUM(C709:C714)</f>
        <v>9720</v>
      </c>
      <c r="D708" s="74">
        <f>SUM(D709:D714)</f>
        <v>14097</v>
      </c>
      <c r="E708" s="74">
        <f>SUM(E709:E714)</f>
        <v>9148</v>
      </c>
    </row>
    <row r="709" spans="1:5" s="70" customFormat="1" ht="12" customHeight="1">
      <c r="A709" s="50" t="s">
        <v>32</v>
      </c>
      <c r="B709" s="51">
        <v>1013</v>
      </c>
      <c r="C709" s="72">
        <v>2000</v>
      </c>
      <c r="D709" s="72">
        <v>400</v>
      </c>
      <c r="E709" s="72"/>
    </row>
    <row r="710" spans="1:5" s="70" customFormat="1" ht="12" customHeight="1">
      <c r="A710" s="50" t="s">
        <v>33</v>
      </c>
      <c r="B710" s="51">
        <v>1015</v>
      </c>
      <c r="C710" s="72">
        <v>2100</v>
      </c>
      <c r="D710" s="72">
        <v>3660</v>
      </c>
      <c r="E710" s="72">
        <v>2573</v>
      </c>
    </row>
    <row r="711" spans="1:5" s="70" customFormat="1" ht="12" customHeight="1">
      <c r="A711" s="50" t="s">
        <v>34</v>
      </c>
      <c r="B711" s="51">
        <v>1016</v>
      </c>
      <c r="C711" s="72">
        <v>4200</v>
      </c>
      <c r="D711" s="72">
        <v>6714</v>
      </c>
      <c r="E711" s="72">
        <v>4316</v>
      </c>
    </row>
    <row r="712" spans="1:5" s="70" customFormat="1" ht="12" customHeight="1">
      <c r="A712" s="50" t="s">
        <v>35</v>
      </c>
      <c r="B712" s="51">
        <v>1020</v>
      </c>
      <c r="C712" s="72"/>
      <c r="D712" s="72">
        <v>2260</v>
      </c>
      <c r="E712" s="72">
        <v>2259</v>
      </c>
    </row>
    <row r="713" spans="1:5" s="70" customFormat="1" ht="12" customHeight="1">
      <c r="A713" s="50" t="s">
        <v>58</v>
      </c>
      <c r="B713" s="51">
        <v>1091</v>
      </c>
      <c r="C713" s="72">
        <v>1420</v>
      </c>
      <c r="D713" s="72">
        <v>1063</v>
      </c>
      <c r="E713" s="72">
        <v>0</v>
      </c>
    </row>
    <row r="714" spans="1:5" s="70" customFormat="1" ht="12" customHeight="1">
      <c r="A714" s="50" t="s">
        <v>39</v>
      </c>
      <c r="B714" s="51">
        <v>1098</v>
      </c>
      <c r="C714" s="72"/>
      <c r="D714" s="72"/>
      <c r="E714" s="72"/>
    </row>
    <row r="715" spans="1:5" s="87" customFormat="1" ht="12" customHeight="1">
      <c r="A715" s="64" t="s">
        <v>66</v>
      </c>
      <c r="B715" s="65">
        <v>9999</v>
      </c>
      <c r="C715" s="105">
        <f>SUM(C698,C701,C705:C708)</f>
        <v>71400</v>
      </c>
      <c r="D715" s="105">
        <f>SUM(D698,D701,D705:D708)</f>
        <v>81750</v>
      </c>
      <c r="E715" s="105">
        <f>SUM(E698,E701,E705:E708)</f>
        <v>50471</v>
      </c>
    </row>
    <row r="716" spans="1:5" s="31" customFormat="1" ht="12" customHeight="1">
      <c r="A716" s="45" t="s">
        <v>67</v>
      </c>
      <c r="B716" s="46">
        <v>5100</v>
      </c>
      <c r="C716" s="74"/>
      <c r="D716" s="74"/>
      <c r="E716" s="74"/>
    </row>
    <row r="717" spans="1:5" s="31" customFormat="1" ht="12" customHeight="1">
      <c r="A717" s="45" t="s">
        <v>68</v>
      </c>
      <c r="B717" s="46">
        <v>5200</v>
      </c>
      <c r="C717" s="74"/>
      <c r="D717" s="74"/>
      <c r="E717" s="74"/>
    </row>
    <row r="718" spans="1:5" s="90" customFormat="1" ht="12" customHeight="1">
      <c r="A718" s="64" t="s">
        <v>69</v>
      </c>
      <c r="B718" s="65"/>
      <c r="C718" s="105">
        <f>SUM(C716:C717)</f>
        <v>0</v>
      </c>
      <c r="D718" s="105">
        <f>SUM(D716:D717)</f>
        <v>0</v>
      </c>
      <c r="E718" s="105">
        <f>SUM(E716:E717)</f>
        <v>0</v>
      </c>
    </row>
    <row r="719" spans="1:5" s="90" customFormat="1" ht="12" customHeight="1" thickBot="1">
      <c r="A719" s="64" t="s">
        <v>70</v>
      </c>
      <c r="B719" s="65">
        <v>9999</v>
      </c>
      <c r="C719" s="97">
        <f>SUM(C715,C718)</f>
        <v>71400</v>
      </c>
      <c r="D719" s="97">
        <f>SUM(D715,D718)</f>
        <v>81750</v>
      </c>
      <c r="E719" s="97">
        <f>SUM(E715,E718)</f>
        <v>50471</v>
      </c>
    </row>
    <row r="720" spans="1:5" s="87" customFormat="1" ht="12" customHeight="1">
      <c r="A720" s="64"/>
      <c r="B720" s="65"/>
      <c r="C720" s="80"/>
      <c r="D720" s="67"/>
      <c r="E720" s="67"/>
    </row>
    <row r="721" spans="1:5" s="84" customFormat="1" ht="12" customHeight="1">
      <c r="A721" s="106" t="s">
        <v>96</v>
      </c>
      <c r="B721" s="107" t="s">
        <v>149</v>
      </c>
      <c r="C721" s="72"/>
      <c r="D721" s="47"/>
      <c r="E721" s="47"/>
    </row>
    <row r="722" spans="1:5" s="68" customFormat="1" ht="12" customHeight="1">
      <c r="A722" s="45" t="s">
        <v>31</v>
      </c>
      <c r="B722" s="46">
        <v>1000</v>
      </c>
      <c r="C722" s="74">
        <f>SUM(C723:C726)</f>
        <v>36000</v>
      </c>
      <c r="D722" s="52">
        <f>SUM(D723:D726)</f>
        <v>119838</v>
      </c>
      <c r="E722" s="52">
        <f>SUM(E723:E726)</f>
        <v>16869</v>
      </c>
    </row>
    <row r="723" spans="1:5" s="70" customFormat="1" ht="12" customHeight="1">
      <c r="A723" s="50" t="s">
        <v>33</v>
      </c>
      <c r="B723" s="51">
        <v>1015</v>
      </c>
      <c r="C723" s="72">
        <v>36000</v>
      </c>
      <c r="D723" s="47">
        <v>118477</v>
      </c>
      <c r="E723" s="47">
        <v>15508</v>
      </c>
    </row>
    <row r="724" spans="1:5" s="70" customFormat="1" ht="12" customHeight="1">
      <c r="A724" s="50" t="s">
        <v>34</v>
      </c>
      <c r="B724" s="51">
        <v>1016</v>
      </c>
      <c r="C724" s="72"/>
      <c r="D724" s="47"/>
      <c r="E724" s="47"/>
    </row>
    <row r="725" spans="1:5" s="70" customFormat="1" ht="12" customHeight="1">
      <c r="A725" s="50" t="s">
        <v>35</v>
      </c>
      <c r="B725" s="108">
        <v>1020</v>
      </c>
      <c r="C725" s="72"/>
      <c r="D725" s="47">
        <v>1361</v>
      </c>
      <c r="E725" s="47">
        <v>1361</v>
      </c>
    </row>
    <row r="726" spans="1:5" s="70" customFormat="1" ht="12" customHeight="1">
      <c r="A726" s="50" t="s">
        <v>39</v>
      </c>
      <c r="B726" s="51">
        <v>1098</v>
      </c>
      <c r="C726" s="72"/>
      <c r="D726" s="47"/>
      <c r="E726" s="47"/>
    </row>
    <row r="727" spans="1:5" s="87" customFormat="1" ht="12" customHeight="1" thickBot="1">
      <c r="A727" s="64" t="s">
        <v>82</v>
      </c>
      <c r="B727" s="65">
        <v>9999</v>
      </c>
      <c r="C727" s="177">
        <f>SUM(C722)</f>
        <v>36000</v>
      </c>
      <c r="D727" s="109">
        <f>SUM(D722)</f>
        <v>119838</v>
      </c>
      <c r="E727" s="109">
        <f>SUM(E722)</f>
        <v>16869</v>
      </c>
    </row>
    <row r="728" spans="1:5" s="87" customFormat="1" ht="12" customHeight="1">
      <c r="A728" s="64"/>
      <c r="B728" s="65"/>
      <c r="C728" s="80"/>
      <c r="D728" s="67"/>
      <c r="E728" s="67"/>
    </row>
    <row r="729" spans="1:5" s="87" customFormat="1" ht="12" customHeight="1" thickBot="1">
      <c r="A729" s="98" t="s">
        <v>106</v>
      </c>
      <c r="B729" s="99"/>
      <c r="C729" s="175">
        <f>SUM(C695,C719,C727)</f>
        <v>426570</v>
      </c>
      <c r="D729" s="100">
        <f>SUM(D695,D719,D727)</f>
        <v>573208</v>
      </c>
      <c r="E729" s="100">
        <f>SUM(E695,E719,E727)</f>
        <v>331460</v>
      </c>
    </row>
    <row r="730" spans="1:5" s="84" customFormat="1" ht="12" customHeight="1" thickTop="1">
      <c r="A730" s="85"/>
      <c r="B730" s="104"/>
      <c r="C730" s="167"/>
      <c r="D730" s="43"/>
      <c r="E730" s="43"/>
    </row>
    <row r="731" spans="1:5" s="84" customFormat="1" ht="12" customHeight="1">
      <c r="A731" s="64" t="s">
        <v>150</v>
      </c>
      <c r="B731" s="65"/>
      <c r="C731" s="72"/>
      <c r="D731" s="47"/>
      <c r="E731" s="47"/>
    </row>
    <row r="732" spans="1:5" s="84" customFormat="1" ht="12" customHeight="1">
      <c r="A732" s="64"/>
      <c r="B732" s="65"/>
      <c r="C732" s="72"/>
      <c r="D732" s="47"/>
      <c r="E732" s="47"/>
    </row>
    <row r="733" spans="1:5" s="84" customFormat="1" ht="12" customHeight="1">
      <c r="A733" s="64" t="s">
        <v>151</v>
      </c>
      <c r="B733" s="57"/>
      <c r="C733" s="72"/>
      <c r="D733" s="47"/>
      <c r="E733" s="47"/>
    </row>
    <row r="734" spans="1:5" s="84" customFormat="1" ht="12" customHeight="1">
      <c r="A734" s="64"/>
      <c r="B734" s="57"/>
      <c r="C734" s="72"/>
      <c r="D734" s="47"/>
      <c r="E734" s="47"/>
    </row>
    <row r="735" spans="1:5" s="84" customFormat="1" ht="12" customHeight="1">
      <c r="A735" s="64" t="s">
        <v>152</v>
      </c>
      <c r="B735" s="65" t="s">
        <v>153</v>
      </c>
      <c r="C735" s="72"/>
      <c r="D735" s="47"/>
      <c r="E735" s="47"/>
    </row>
    <row r="736" spans="1:5" s="84" customFormat="1" ht="12" customHeight="1">
      <c r="A736" s="45" t="s">
        <v>16</v>
      </c>
      <c r="B736" s="46">
        <v>200</v>
      </c>
      <c r="C736" s="105"/>
      <c r="D736" s="63">
        <f>SUM(D737)</f>
        <v>50</v>
      </c>
      <c r="E736" s="63">
        <f>SUM(E737)</f>
        <v>50</v>
      </c>
    </row>
    <row r="737" spans="1:5" s="84" customFormat="1" ht="12" customHeight="1">
      <c r="A737" s="50" t="s">
        <v>17</v>
      </c>
      <c r="B737" s="51">
        <v>202</v>
      </c>
      <c r="C737" s="72"/>
      <c r="D737" s="47">
        <v>50</v>
      </c>
      <c r="E737" s="47">
        <v>50</v>
      </c>
    </row>
    <row r="738" spans="1:5" s="68" customFormat="1" ht="12" customHeight="1">
      <c r="A738" s="45" t="s">
        <v>31</v>
      </c>
      <c r="B738" s="46">
        <v>1000</v>
      </c>
      <c r="C738" s="74">
        <f>SUM(C739:C742)</f>
        <v>91300</v>
      </c>
      <c r="D738" s="52">
        <f>SUM(D739:D742)</f>
        <v>89554</v>
      </c>
      <c r="E738" s="52">
        <f>SUM(E739:E742)</f>
        <v>32314</v>
      </c>
    </row>
    <row r="739" spans="1:5" s="70" customFormat="1" ht="12" customHeight="1">
      <c r="A739" s="50" t="s">
        <v>33</v>
      </c>
      <c r="B739" s="51">
        <v>1015</v>
      </c>
      <c r="C739" s="72"/>
      <c r="D739" s="47">
        <v>24</v>
      </c>
      <c r="E739" s="47">
        <v>24</v>
      </c>
    </row>
    <row r="740" spans="1:5" s="70" customFormat="1" ht="12" customHeight="1">
      <c r="A740" s="50" t="s">
        <v>34</v>
      </c>
      <c r="B740" s="51">
        <v>1016</v>
      </c>
      <c r="C740" s="72">
        <v>69500</v>
      </c>
      <c r="D740" s="47">
        <v>63954</v>
      </c>
      <c r="E740" s="47">
        <v>24390</v>
      </c>
    </row>
    <row r="741" spans="1:5" s="70" customFormat="1" ht="12" customHeight="1">
      <c r="A741" s="50" t="s">
        <v>35</v>
      </c>
      <c r="B741" s="51">
        <v>1020</v>
      </c>
      <c r="C741" s="72"/>
      <c r="D741" s="47">
        <v>1944</v>
      </c>
      <c r="E741" s="47">
        <v>1944</v>
      </c>
    </row>
    <row r="742" spans="1:5" s="70" customFormat="1" ht="12" customHeight="1">
      <c r="A742" s="50" t="s">
        <v>36</v>
      </c>
      <c r="B742" s="51">
        <v>1030</v>
      </c>
      <c r="C742" s="72">
        <v>21800</v>
      </c>
      <c r="D742" s="47">
        <v>23632</v>
      </c>
      <c r="E742" s="47">
        <v>5956</v>
      </c>
    </row>
    <row r="743" spans="1:5" s="87" customFormat="1" ht="12" customHeight="1" thickBot="1">
      <c r="A743" s="64" t="s">
        <v>25</v>
      </c>
      <c r="B743" s="65">
        <v>9999</v>
      </c>
      <c r="C743" s="177">
        <f>SUM(C738)</f>
        <v>91300</v>
      </c>
      <c r="D743" s="109">
        <f>SUM(D736,D738)</f>
        <v>89604</v>
      </c>
      <c r="E743" s="109">
        <f>SUM(E736,E738)</f>
        <v>32364</v>
      </c>
    </row>
    <row r="744" spans="1:5" s="87" customFormat="1" ht="12" customHeight="1">
      <c r="A744" s="64"/>
      <c r="B744" s="65"/>
      <c r="C744" s="80"/>
      <c r="D744" s="67"/>
      <c r="E744" s="67"/>
    </row>
    <row r="745" spans="1:5" s="84" customFormat="1" ht="12" customHeight="1">
      <c r="A745" s="64" t="s">
        <v>154</v>
      </c>
      <c r="B745" s="65" t="s">
        <v>155</v>
      </c>
      <c r="C745" s="72"/>
      <c r="D745" s="47"/>
      <c r="E745" s="47"/>
    </row>
    <row r="746" spans="1:5" s="68" customFormat="1" ht="12" customHeight="1">
      <c r="A746" s="45" t="s">
        <v>31</v>
      </c>
      <c r="B746" s="46">
        <v>1000</v>
      </c>
      <c r="C746" s="74">
        <f>SUM(C747:C750)</f>
        <v>576000</v>
      </c>
      <c r="D746" s="52">
        <f>SUM(D747:D750)</f>
        <v>527384</v>
      </c>
      <c r="E746" s="52">
        <f>SUM(E747:E750)</f>
        <v>375765</v>
      </c>
    </row>
    <row r="747" spans="1:5" s="68" customFormat="1" ht="12" customHeight="1">
      <c r="A747" s="50" t="s">
        <v>33</v>
      </c>
      <c r="B747" s="51">
        <v>1015</v>
      </c>
      <c r="C747" s="169">
        <v>40000</v>
      </c>
      <c r="D747" s="58">
        <v>55561</v>
      </c>
      <c r="E747" s="58">
        <v>15625</v>
      </c>
    </row>
    <row r="748" spans="1:5" s="70" customFormat="1" ht="12" customHeight="1">
      <c r="A748" s="50" t="s">
        <v>34</v>
      </c>
      <c r="B748" s="51">
        <v>1016</v>
      </c>
      <c r="C748" s="72">
        <v>494000</v>
      </c>
      <c r="D748" s="47">
        <v>425274</v>
      </c>
      <c r="E748" s="47">
        <v>355591</v>
      </c>
    </row>
    <row r="749" spans="1:5" s="70" customFormat="1" ht="12" customHeight="1">
      <c r="A749" s="50" t="s">
        <v>35</v>
      </c>
      <c r="B749" s="51">
        <v>1020</v>
      </c>
      <c r="C749" s="72">
        <v>42000</v>
      </c>
      <c r="D749" s="47">
        <v>46532</v>
      </c>
      <c r="E749" s="47">
        <v>4532</v>
      </c>
    </row>
    <row r="750" spans="1:5" s="70" customFormat="1" ht="12" customHeight="1">
      <c r="A750" s="50" t="s">
        <v>135</v>
      </c>
      <c r="B750" s="51">
        <v>1092</v>
      </c>
      <c r="C750" s="72"/>
      <c r="D750" s="47">
        <v>17</v>
      </c>
      <c r="E750" s="47">
        <v>17</v>
      </c>
    </row>
    <row r="751" spans="1:5" s="68" customFormat="1" ht="12" customHeight="1" thickBot="1">
      <c r="A751" s="45" t="s">
        <v>25</v>
      </c>
      <c r="B751" s="46">
        <v>9999</v>
      </c>
      <c r="C751" s="78">
        <f>SUM(C746)</f>
        <v>576000</v>
      </c>
      <c r="D751" s="62">
        <f>SUM(D746)</f>
        <v>527384</v>
      </c>
      <c r="E751" s="62">
        <f>SUM(E746)</f>
        <v>375765</v>
      </c>
    </row>
    <row r="752" spans="1:5" s="87" customFormat="1" ht="12" customHeight="1">
      <c r="A752" s="64"/>
      <c r="B752" s="65"/>
      <c r="C752" s="80"/>
      <c r="D752" s="67"/>
      <c r="E752" s="67"/>
    </row>
    <row r="753" spans="1:5" s="84" customFormat="1" ht="12" customHeight="1">
      <c r="A753" s="64" t="s">
        <v>156</v>
      </c>
      <c r="B753" s="65" t="s">
        <v>157</v>
      </c>
      <c r="C753" s="72"/>
      <c r="D753" s="47"/>
      <c r="E753" s="47"/>
    </row>
    <row r="754" spans="1:5" s="68" customFormat="1" ht="12" customHeight="1">
      <c r="A754" s="45" t="s">
        <v>68</v>
      </c>
      <c r="B754" s="46">
        <v>5200</v>
      </c>
      <c r="C754" s="74">
        <f>253600+10000+50000+2701147-30500</f>
        <v>2984247</v>
      </c>
      <c r="D754" s="52">
        <v>3092138</v>
      </c>
      <c r="E754" s="52">
        <v>1390244</v>
      </c>
    </row>
    <row r="755" spans="1:5" s="68" customFormat="1" ht="12" customHeight="1">
      <c r="A755" s="45" t="s">
        <v>136</v>
      </c>
      <c r="B755" s="46">
        <v>5300</v>
      </c>
      <c r="C755" s="173">
        <v>10500</v>
      </c>
      <c r="D755" s="79">
        <v>51075</v>
      </c>
      <c r="E755" s="79">
        <v>0</v>
      </c>
    </row>
    <row r="756" spans="1:5" s="87" customFormat="1" ht="12" customHeight="1" thickBot="1">
      <c r="A756" s="64" t="s">
        <v>25</v>
      </c>
      <c r="B756" s="65">
        <v>9999</v>
      </c>
      <c r="C756" s="177">
        <f>SUM(C754:C755)</f>
        <v>2994747</v>
      </c>
      <c r="D756" s="109">
        <f>SUM(D754:D755)</f>
        <v>3143213</v>
      </c>
      <c r="E756" s="109">
        <f>SUM(E754:E755)</f>
        <v>1390244</v>
      </c>
    </row>
    <row r="757" spans="1:5" s="87" customFormat="1" ht="12" customHeight="1">
      <c r="A757" s="64" t="s">
        <v>111</v>
      </c>
      <c r="B757" s="65"/>
      <c r="C757" s="178">
        <f>SUM(C743,C751,C756)</f>
        <v>3662047</v>
      </c>
      <c r="D757" s="110">
        <f>SUM(D743,D751,D756)</f>
        <v>3760201</v>
      </c>
      <c r="E757" s="110">
        <f>SUM(E743,E751,E756)</f>
        <v>1798373</v>
      </c>
    </row>
    <row r="758" spans="1:5" s="87" customFormat="1" ht="12" customHeight="1">
      <c r="A758" s="207"/>
      <c r="B758" s="216"/>
      <c r="C758" s="217"/>
      <c r="D758" s="218"/>
      <c r="E758" s="218"/>
    </row>
    <row r="759" spans="1:5" s="87" customFormat="1" ht="12" customHeight="1">
      <c r="A759" s="94"/>
      <c r="B759" s="219"/>
      <c r="C759" s="172"/>
      <c r="D759" s="56"/>
      <c r="E759" s="56"/>
    </row>
    <row r="760" spans="1:5" s="87" customFormat="1" ht="12" customHeight="1">
      <c r="A760" s="94"/>
      <c r="B760" s="219"/>
      <c r="C760" s="172"/>
      <c r="D760" s="56"/>
      <c r="E760" s="56"/>
    </row>
    <row r="761" spans="1:5" s="87" customFormat="1" ht="12" customHeight="1">
      <c r="A761" s="85" t="s">
        <v>158</v>
      </c>
      <c r="B761" s="104"/>
      <c r="C761" s="80"/>
      <c r="D761" s="67"/>
      <c r="E761" s="67"/>
    </row>
    <row r="762" spans="1:5" s="87" customFormat="1" ht="12" customHeight="1">
      <c r="A762" s="64"/>
      <c r="B762" s="65"/>
      <c r="C762" s="74"/>
      <c r="D762" s="52"/>
      <c r="E762" s="52"/>
    </row>
    <row r="763" spans="1:5" s="84" customFormat="1" ht="12" customHeight="1">
      <c r="A763" s="64" t="s">
        <v>159</v>
      </c>
      <c r="B763" s="65" t="s">
        <v>160</v>
      </c>
      <c r="C763" s="72"/>
      <c r="D763" s="47"/>
      <c r="E763" s="47"/>
    </row>
    <row r="764" spans="1:5" s="68" customFormat="1" ht="11.25" customHeight="1">
      <c r="A764" s="45" t="s">
        <v>16</v>
      </c>
      <c r="B764" s="46">
        <v>200</v>
      </c>
      <c r="C764" s="74"/>
      <c r="D764" s="52"/>
      <c r="E764" s="52"/>
    </row>
    <row r="765" spans="1:5" s="70" customFormat="1" ht="12.75" customHeight="1">
      <c r="A765" s="50" t="s">
        <v>139</v>
      </c>
      <c r="B765" s="51">
        <v>202</v>
      </c>
      <c r="C765" s="72"/>
      <c r="D765" s="47"/>
      <c r="E765" s="47"/>
    </row>
    <row r="766" spans="1:5" s="68" customFormat="1" ht="12" customHeight="1">
      <c r="A766" s="45" t="s">
        <v>31</v>
      </c>
      <c r="B766" s="46">
        <v>1000</v>
      </c>
      <c r="C766" s="74">
        <f>SUM(C767:C769)</f>
        <v>32000</v>
      </c>
      <c r="D766" s="52">
        <f>SUM(D767:D770)</f>
        <v>33402</v>
      </c>
      <c r="E766" s="52">
        <f>SUM(E767:E770)</f>
        <v>25903</v>
      </c>
    </row>
    <row r="767" spans="1:5" s="70" customFormat="1" ht="12" customHeight="1">
      <c r="A767" s="50" t="s">
        <v>33</v>
      </c>
      <c r="B767" s="51">
        <v>1015</v>
      </c>
      <c r="C767" s="72">
        <v>29000</v>
      </c>
      <c r="D767" s="47">
        <v>25011</v>
      </c>
      <c r="E767" s="47">
        <v>17512</v>
      </c>
    </row>
    <row r="768" spans="1:5" s="70" customFormat="1" ht="12" customHeight="1">
      <c r="A768" s="50" t="s">
        <v>34</v>
      </c>
      <c r="B768" s="51">
        <v>1016</v>
      </c>
      <c r="C768" s="72"/>
      <c r="D768" s="47">
        <v>91</v>
      </c>
      <c r="E768" s="47">
        <v>91</v>
      </c>
    </row>
    <row r="769" spans="1:5" s="70" customFormat="1" ht="12" customHeight="1">
      <c r="A769" s="50" t="s">
        <v>35</v>
      </c>
      <c r="B769" s="51">
        <v>1020</v>
      </c>
      <c r="C769" s="72">
        <v>3000</v>
      </c>
      <c r="D769" s="47">
        <v>8100</v>
      </c>
      <c r="E769" s="47">
        <v>8100</v>
      </c>
    </row>
    <row r="770" spans="1:5" s="70" customFormat="1" ht="12" customHeight="1">
      <c r="A770" s="50" t="s">
        <v>36</v>
      </c>
      <c r="B770" s="51">
        <v>1030</v>
      </c>
      <c r="C770" s="72"/>
      <c r="D770" s="47">
        <v>200</v>
      </c>
      <c r="E770" s="47">
        <v>200</v>
      </c>
    </row>
    <row r="771" spans="1:5" s="87" customFormat="1" ht="12" customHeight="1">
      <c r="A771" s="64" t="s">
        <v>25</v>
      </c>
      <c r="B771" s="65">
        <v>9999</v>
      </c>
      <c r="C771" s="105">
        <f>SUM(C764,C766)</f>
        <v>32000</v>
      </c>
      <c r="D771" s="63">
        <f>SUM(D764,D766)</f>
        <v>33402</v>
      </c>
      <c r="E771" s="63">
        <f>SUM(E764,E766)</f>
        <v>25903</v>
      </c>
    </row>
    <row r="772" spans="1:5" s="84" customFormat="1" ht="11.25" customHeight="1">
      <c r="A772" s="64" t="s">
        <v>161</v>
      </c>
      <c r="B772" s="65" t="s">
        <v>162</v>
      </c>
      <c r="C772" s="72"/>
      <c r="D772" s="47"/>
      <c r="E772" s="47"/>
    </row>
    <row r="773" spans="1:5" s="68" customFormat="1" ht="12" customHeight="1">
      <c r="A773" s="45" t="s">
        <v>10</v>
      </c>
      <c r="B773" s="46">
        <v>100</v>
      </c>
      <c r="C773" s="74">
        <f>SUM(C774:C775)</f>
        <v>103657</v>
      </c>
      <c r="D773" s="52">
        <f>SUM(D774:D775)</f>
        <v>103331</v>
      </c>
      <c r="E773" s="52">
        <f>SUM(E774:E775)</f>
        <v>49277</v>
      </c>
    </row>
    <row r="774" spans="1:5" s="70" customFormat="1" ht="12" customHeight="1">
      <c r="A774" s="50" t="s">
        <v>12</v>
      </c>
      <c r="B774" s="51">
        <v>101</v>
      </c>
      <c r="C774" s="72">
        <v>103657</v>
      </c>
      <c r="D774" s="47">
        <v>103331</v>
      </c>
      <c r="E774" s="47">
        <v>49277</v>
      </c>
    </row>
    <row r="775" spans="1:5" s="70" customFormat="1" ht="12" customHeight="1">
      <c r="A775" s="50" t="s">
        <v>15</v>
      </c>
      <c r="B775" s="51">
        <v>109</v>
      </c>
      <c r="C775" s="72"/>
      <c r="D775" s="47"/>
      <c r="E775" s="47"/>
    </row>
    <row r="776" spans="1:5" s="68" customFormat="1" ht="12" customHeight="1">
      <c r="A776" s="45" t="s">
        <v>16</v>
      </c>
      <c r="B776" s="46">
        <v>200</v>
      </c>
      <c r="C776" s="74">
        <f>SUM(C777:C781)</f>
        <v>33500</v>
      </c>
      <c r="D776" s="52">
        <f>SUM(D777:D781)</f>
        <v>51484</v>
      </c>
      <c r="E776" s="52">
        <f>SUM(E777:E781)</f>
        <v>39555</v>
      </c>
    </row>
    <row r="777" spans="1:5" s="70" customFormat="1" ht="12" customHeight="1">
      <c r="A777" s="50" t="s">
        <v>17</v>
      </c>
      <c r="B777" s="51">
        <v>201</v>
      </c>
      <c r="C777" s="72">
        <v>15500</v>
      </c>
      <c r="D777" s="47">
        <v>20161</v>
      </c>
      <c r="E777" s="47">
        <v>9572</v>
      </c>
    </row>
    <row r="778" spans="1:5" s="70" customFormat="1" ht="12" customHeight="1">
      <c r="A778" s="50" t="s">
        <v>139</v>
      </c>
      <c r="B778" s="51">
        <v>202</v>
      </c>
      <c r="C778" s="72">
        <v>18000</v>
      </c>
      <c r="D778" s="47">
        <v>30114</v>
      </c>
      <c r="E778" s="47">
        <v>28774</v>
      </c>
    </row>
    <row r="779" spans="1:5" s="70" customFormat="1" ht="12" customHeight="1">
      <c r="A779" s="50" t="s">
        <v>19</v>
      </c>
      <c r="B779" s="51">
        <v>205</v>
      </c>
      <c r="C779" s="72">
        <v>0</v>
      </c>
      <c r="D779" s="47">
        <v>556</v>
      </c>
      <c r="E779" s="47">
        <v>556</v>
      </c>
    </row>
    <row r="780" spans="1:5" s="70" customFormat="1" ht="12" customHeight="1">
      <c r="A780" s="50" t="s">
        <v>98</v>
      </c>
      <c r="B780" s="51">
        <v>208</v>
      </c>
      <c r="C780" s="72"/>
      <c r="D780" s="47">
        <v>333</v>
      </c>
      <c r="E780" s="47">
        <v>333</v>
      </c>
    </row>
    <row r="781" spans="1:5" s="70" customFormat="1" ht="12" customHeight="1">
      <c r="A781" s="50" t="s">
        <v>21</v>
      </c>
      <c r="B781" s="51">
        <v>209</v>
      </c>
      <c r="C781" s="72"/>
      <c r="D781" s="47">
        <v>320</v>
      </c>
      <c r="E781" s="47">
        <v>320</v>
      </c>
    </row>
    <row r="782" spans="1:5" s="68" customFormat="1" ht="12" customHeight="1">
      <c r="A782" s="45" t="s">
        <v>22</v>
      </c>
      <c r="B782" s="46">
        <v>300</v>
      </c>
      <c r="C782" s="74">
        <v>26547</v>
      </c>
      <c r="D782" s="52">
        <v>27216</v>
      </c>
      <c r="E782" s="52">
        <v>15016</v>
      </c>
    </row>
    <row r="783" spans="1:5" s="68" customFormat="1" ht="12" customHeight="1">
      <c r="A783" s="45" t="s">
        <v>23</v>
      </c>
      <c r="B783" s="46">
        <v>500</v>
      </c>
      <c r="C783" s="74">
        <v>4354</v>
      </c>
      <c r="D783" s="52">
        <v>4495</v>
      </c>
      <c r="E783" s="52">
        <v>2594</v>
      </c>
    </row>
    <row r="784" spans="1:5" s="68" customFormat="1" ht="12" customHeight="1">
      <c r="A784" s="45" t="s">
        <v>24</v>
      </c>
      <c r="B784" s="46">
        <v>700</v>
      </c>
      <c r="C784" s="74">
        <v>300</v>
      </c>
      <c r="D784" s="52">
        <v>470</v>
      </c>
      <c r="E784" s="52">
        <v>293</v>
      </c>
    </row>
    <row r="785" spans="1:5" s="68" customFormat="1" ht="12" customHeight="1">
      <c r="A785" s="45" t="s">
        <v>31</v>
      </c>
      <c r="B785" s="46">
        <v>1000</v>
      </c>
      <c r="C785" s="74">
        <f>SUM(C786:C794)</f>
        <v>2763442</v>
      </c>
      <c r="D785" s="52">
        <f>SUM(D786:D794)</f>
        <v>2738804</v>
      </c>
      <c r="E785" s="52">
        <f>SUM(E786:E794)</f>
        <v>2301225</v>
      </c>
    </row>
    <row r="786" spans="1:5" s="70" customFormat="1" ht="12" customHeight="1">
      <c r="A786" s="50" t="s">
        <v>32</v>
      </c>
      <c r="B786" s="51">
        <v>1013</v>
      </c>
      <c r="C786" s="72">
        <v>4600</v>
      </c>
      <c r="D786" s="47">
        <v>4600</v>
      </c>
      <c r="E786" s="47">
        <v>-28</v>
      </c>
    </row>
    <row r="787" spans="1:5" s="70" customFormat="1" ht="12" customHeight="1">
      <c r="A787" s="50" t="s">
        <v>33</v>
      </c>
      <c r="B787" s="51">
        <v>1015</v>
      </c>
      <c r="C787" s="72">
        <v>180000</v>
      </c>
      <c r="D787" s="47">
        <v>355447</v>
      </c>
      <c r="E787" s="47">
        <v>325405</v>
      </c>
    </row>
    <row r="788" spans="1:5" s="70" customFormat="1" ht="12" customHeight="1">
      <c r="A788" s="50" t="s">
        <v>34</v>
      </c>
      <c r="B788" s="51">
        <v>1016</v>
      </c>
      <c r="C788" s="72">
        <v>33000</v>
      </c>
      <c r="D788" s="47">
        <v>30923</v>
      </c>
      <c r="E788" s="47">
        <v>21977</v>
      </c>
    </row>
    <row r="789" spans="1:5" s="70" customFormat="1" ht="12" customHeight="1">
      <c r="A789" s="50" t="s">
        <v>35</v>
      </c>
      <c r="B789" s="51">
        <v>1020</v>
      </c>
      <c r="C789" s="72">
        <f>2610632-70000</f>
        <v>2540632</v>
      </c>
      <c r="D789" s="47">
        <v>2341980</v>
      </c>
      <c r="E789" s="47">
        <v>1950523</v>
      </c>
    </row>
    <row r="790" spans="1:5" s="70" customFormat="1" ht="12" customHeight="1">
      <c r="A790" s="50" t="s">
        <v>36</v>
      </c>
      <c r="B790" s="51">
        <v>1030</v>
      </c>
      <c r="C790" s="72"/>
      <c r="D790" s="47">
        <v>1691</v>
      </c>
      <c r="E790" s="47">
        <v>1691</v>
      </c>
    </row>
    <row r="791" spans="1:5" s="70" customFormat="1" ht="12" customHeight="1">
      <c r="A791" s="50" t="s">
        <v>132</v>
      </c>
      <c r="B791" s="51">
        <v>1040</v>
      </c>
      <c r="C791" s="72">
        <v>2000</v>
      </c>
      <c r="D791" s="47">
        <v>2120</v>
      </c>
      <c r="E791" s="47">
        <v>1412</v>
      </c>
    </row>
    <row r="792" spans="1:5" s="70" customFormat="1" ht="12" customHeight="1">
      <c r="A792" s="50" t="s">
        <v>37</v>
      </c>
      <c r="B792" s="51">
        <v>1051</v>
      </c>
      <c r="C792" s="72">
        <v>100</v>
      </c>
      <c r="D792" s="47">
        <v>100</v>
      </c>
      <c r="E792" s="47">
        <v>0</v>
      </c>
    </row>
    <row r="793" spans="1:5" s="70" customFormat="1" ht="12" customHeight="1">
      <c r="A793" s="50" t="s">
        <v>58</v>
      </c>
      <c r="B793" s="51">
        <v>1091</v>
      </c>
      <c r="C793" s="72">
        <v>3110</v>
      </c>
      <c r="D793" s="47">
        <v>1943</v>
      </c>
      <c r="E793" s="47">
        <v>245</v>
      </c>
    </row>
    <row r="794" spans="1:5" s="70" customFormat="1" ht="12" customHeight="1">
      <c r="A794" s="50" t="s">
        <v>39</v>
      </c>
      <c r="B794" s="51">
        <v>1098</v>
      </c>
      <c r="C794" s="72">
        <v>0</v>
      </c>
      <c r="D794" s="47"/>
      <c r="E794" s="47"/>
    </row>
    <row r="795" spans="1:5" s="87" customFormat="1" ht="12" customHeight="1">
      <c r="A795" s="64" t="s">
        <v>163</v>
      </c>
      <c r="B795" s="65">
        <v>9999</v>
      </c>
      <c r="C795" s="105">
        <f>SUM(C773,C776,C782,C783,C784,C785)</f>
        <v>2931800</v>
      </c>
      <c r="D795" s="63">
        <f>SUM(D773,D776,D782,D783,D784,D785)</f>
        <v>2925800</v>
      </c>
      <c r="E795" s="63">
        <f>SUM(E773,E776,E782,E783,E784,E785)</f>
        <v>2407960</v>
      </c>
    </row>
    <row r="796" spans="1:5" s="31" customFormat="1" ht="12" customHeight="1">
      <c r="A796" s="45" t="s">
        <v>68</v>
      </c>
      <c r="B796" s="46">
        <v>5200</v>
      </c>
      <c r="C796" s="80">
        <v>70000</v>
      </c>
      <c r="D796" s="80">
        <v>70000</v>
      </c>
      <c r="E796" s="80">
        <v>0</v>
      </c>
    </row>
    <row r="797" spans="1:5" s="90" customFormat="1" ht="12" customHeight="1">
      <c r="A797" s="64" t="s">
        <v>69</v>
      </c>
      <c r="B797" s="65"/>
      <c r="C797" s="105">
        <f>SUM(C796)</f>
        <v>70000</v>
      </c>
      <c r="D797" s="105">
        <f>SUM(D796)</f>
        <v>70000</v>
      </c>
      <c r="E797" s="105">
        <f>SUM(E796)</f>
        <v>0</v>
      </c>
    </row>
    <row r="798" spans="1:5" s="90" customFormat="1" ht="12" customHeight="1" thickBot="1">
      <c r="A798" s="64" t="s">
        <v>70</v>
      </c>
      <c r="B798" s="65">
        <v>9999</v>
      </c>
      <c r="C798" s="97">
        <f>SUM(C797,C795)</f>
        <v>3001800</v>
      </c>
      <c r="D798" s="97">
        <f>SUM(D797,D795)</f>
        <v>2995800</v>
      </c>
      <c r="E798" s="97">
        <f>SUM(E797,E795)</f>
        <v>2407960</v>
      </c>
    </row>
    <row r="799" spans="1:5" s="87" customFormat="1" ht="12" customHeight="1">
      <c r="A799" s="64"/>
      <c r="B799" s="65"/>
      <c r="C799" s="176"/>
      <c r="D799" s="111"/>
      <c r="E799" s="111"/>
    </row>
    <row r="800" spans="1:5" s="84" customFormat="1" ht="12" customHeight="1">
      <c r="A800" s="64" t="s">
        <v>324</v>
      </c>
      <c r="B800" s="65" t="s">
        <v>323</v>
      </c>
      <c r="C800" s="72"/>
      <c r="D800" s="47"/>
      <c r="E800" s="47"/>
    </row>
    <row r="801" spans="1:5" s="68" customFormat="1" ht="12" customHeight="1">
      <c r="A801" s="45" t="s">
        <v>16</v>
      </c>
      <c r="B801" s="46">
        <v>200</v>
      </c>
      <c r="C801" s="74"/>
      <c r="D801" s="52">
        <f>SUM(D802)</f>
        <v>6240</v>
      </c>
      <c r="E801" s="52">
        <f>SUM(E802)</f>
        <v>6240</v>
      </c>
    </row>
    <row r="802" spans="1:5" s="70" customFormat="1" ht="12" customHeight="1">
      <c r="A802" s="50" t="s">
        <v>139</v>
      </c>
      <c r="B802" s="51">
        <v>202</v>
      </c>
      <c r="C802" s="72"/>
      <c r="D802" s="47">
        <v>6240</v>
      </c>
      <c r="E802" s="47">
        <v>6240</v>
      </c>
    </row>
    <row r="803" spans="1:5" s="68" customFormat="1" ht="12" customHeight="1">
      <c r="A803" s="45" t="s">
        <v>22</v>
      </c>
      <c r="B803" s="46">
        <v>300</v>
      </c>
      <c r="C803" s="74"/>
      <c r="D803" s="52">
        <v>692</v>
      </c>
      <c r="E803" s="52">
        <v>692</v>
      </c>
    </row>
    <row r="804" spans="1:5" s="68" customFormat="1" ht="12" customHeight="1">
      <c r="A804" s="45" t="s">
        <v>23</v>
      </c>
      <c r="B804" s="46">
        <v>500</v>
      </c>
      <c r="C804" s="74"/>
      <c r="D804" s="52">
        <v>160</v>
      </c>
      <c r="E804" s="52">
        <v>160</v>
      </c>
    </row>
    <row r="805" spans="1:5" s="68" customFormat="1" ht="12" customHeight="1">
      <c r="A805" s="45" t="s">
        <v>24</v>
      </c>
      <c r="B805" s="46">
        <v>700</v>
      </c>
      <c r="C805" s="74"/>
      <c r="D805" s="52">
        <v>80</v>
      </c>
      <c r="E805" s="52">
        <v>80</v>
      </c>
    </row>
    <row r="806" spans="1:5" s="68" customFormat="1" ht="12" customHeight="1">
      <c r="A806" s="45" t="s">
        <v>31</v>
      </c>
      <c r="B806" s="46">
        <v>1000</v>
      </c>
      <c r="C806" s="74">
        <f>SUM(C807:C807)</f>
        <v>0</v>
      </c>
      <c r="D806" s="52">
        <f>SUM(D807:D808)</f>
        <v>148892</v>
      </c>
      <c r="E806" s="52">
        <f>SUM(E807:E808)</f>
        <v>53</v>
      </c>
    </row>
    <row r="807" spans="1:5" s="70" customFormat="1" ht="12" customHeight="1">
      <c r="A807" s="50" t="s">
        <v>35</v>
      </c>
      <c r="B807" s="51">
        <v>1020</v>
      </c>
      <c r="C807" s="72"/>
      <c r="D807" s="47">
        <v>148839</v>
      </c>
      <c r="E807" s="47">
        <v>0</v>
      </c>
    </row>
    <row r="808" spans="1:5" s="70" customFormat="1" ht="12" customHeight="1">
      <c r="A808" s="50" t="s">
        <v>37</v>
      </c>
      <c r="B808" s="51">
        <v>1051</v>
      </c>
      <c r="C808" s="72"/>
      <c r="D808" s="47">
        <v>53</v>
      </c>
      <c r="E808" s="47">
        <v>53</v>
      </c>
    </row>
    <row r="809" spans="1:5" s="87" customFormat="1" ht="12" customHeight="1">
      <c r="A809" s="64" t="s">
        <v>25</v>
      </c>
      <c r="B809" s="65">
        <v>9999</v>
      </c>
      <c r="C809" s="105">
        <f>SUM(,C806)</f>
        <v>0</v>
      </c>
      <c r="D809" s="63">
        <f>SUM(D801,D803,D804,D805,D806)</f>
        <v>156064</v>
      </c>
      <c r="E809" s="63">
        <f>SUM(E801,E803,E804,E805,E806)</f>
        <v>7225</v>
      </c>
    </row>
    <row r="810" spans="1:5" s="87" customFormat="1" ht="12" customHeight="1">
      <c r="A810" s="64"/>
      <c r="B810" s="65"/>
      <c r="C810" s="178"/>
      <c r="D810" s="110"/>
      <c r="E810" s="110"/>
    </row>
    <row r="811" spans="1:5" s="84" customFormat="1" ht="11.25" customHeight="1">
      <c r="A811" s="64" t="s">
        <v>164</v>
      </c>
      <c r="B811" s="65" t="s">
        <v>165</v>
      </c>
      <c r="C811" s="167"/>
      <c r="D811" s="43"/>
      <c r="E811" s="43"/>
    </row>
    <row r="812" spans="1:5" s="68" customFormat="1" ht="12" customHeight="1">
      <c r="A812" s="45" t="s">
        <v>10</v>
      </c>
      <c r="B812" s="46">
        <v>100</v>
      </c>
      <c r="C812" s="74">
        <f>SUM(C813:C814)</f>
        <v>18690</v>
      </c>
      <c r="D812" s="52">
        <f>SUM(D813:D814)</f>
        <v>18680</v>
      </c>
      <c r="E812" s="52">
        <f>SUM(E813:E814)</f>
        <v>12001</v>
      </c>
    </row>
    <row r="813" spans="1:5" s="70" customFormat="1" ht="12" customHeight="1">
      <c r="A813" s="50" t="s">
        <v>12</v>
      </c>
      <c r="B813" s="51">
        <v>101</v>
      </c>
      <c r="C813" s="72">
        <v>18690</v>
      </c>
      <c r="D813" s="47">
        <v>18680</v>
      </c>
      <c r="E813" s="47">
        <v>12001</v>
      </c>
    </row>
    <row r="814" spans="1:5" s="70" customFormat="1" ht="12" customHeight="1">
      <c r="A814" s="50" t="s">
        <v>15</v>
      </c>
      <c r="B814" s="51">
        <v>109</v>
      </c>
      <c r="C814" s="72"/>
      <c r="D814" s="47"/>
      <c r="E814" s="47"/>
    </row>
    <row r="815" spans="1:5" s="68" customFormat="1" ht="12" customHeight="1">
      <c r="A815" s="45" t="s">
        <v>16</v>
      </c>
      <c r="B815" s="46">
        <v>200</v>
      </c>
      <c r="C815" s="73">
        <f>SUM(C816)</f>
        <v>0</v>
      </c>
      <c r="D815" s="48">
        <f>SUM(D816)</f>
        <v>10</v>
      </c>
      <c r="E815" s="48">
        <f>SUM(E816)</f>
        <v>10</v>
      </c>
    </row>
    <row r="816" spans="1:5" s="70" customFormat="1" ht="12" customHeight="1">
      <c r="A816" s="50" t="s">
        <v>53</v>
      </c>
      <c r="B816" s="51">
        <v>209</v>
      </c>
      <c r="C816" s="72"/>
      <c r="D816" s="47">
        <v>10</v>
      </c>
      <c r="E816" s="47">
        <v>10</v>
      </c>
    </row>
    <row r="817" spans="1:5" s="68" customFormat="1" ht="12" customHeight="1">
      <c r="A817" s="45" t="s">
        <v>22</v>
      </c>
      <c r="B817" s="46">
        <v>300</v>
      </c>
      <c r="C817" s="74">
        <v>4791</v>
      </c>
      <c r="D817" s="52">
        <v>4791</v>
      </c>
      <c r="E817" s="52">
        <v>3035</v>
      </c>
    </row>
    <row r="818" spans="1:5" s="68" customFormat="1" ht="12" customHeight="1">
      <c r="A818" s="45" t="s">
        <v>23</v>
      </c>
      <c r="B818" s="46">
        <v>500</v>
      </c>
      <c r="C818" s="74">
        <v>785</v>
      </c>
      <c r="D818" s="52">
        <v>785</v>
      </c>
      <c r="E818" s="52">
        <v>515</v>
      </c>
    </row>
    <row r="819" spans="1:5" s="68" customFormat="1" ht="12" customHeight="1">
      <c r="A819" s="45" t="s">
        <v>24</v>
      </c>
      <c r="B819" s="46">
        <v>700</v>
      </c>
      <c r="C819" s="74">
        <v>50</v>
      </c>
      <c r="D819" s="52">
        <v>50</v>
      </c>
      <c r="E819" s="52">
        <v>31</v>
      </c>
    </row>
    <row r="820" spans="1:5" s="68" customFormat="1" ht="12" customHeight="1">
      <c r="A820" s="45" t="s">
        <v>31</v>
      </c>
      <c r="B820" s="46">
        <v>1000</v>
      </c>
      <c r="C820" s="74">
        <f>SUM(C821:C829)</f>
        <v>23884</v>
      </c>
      <c r="D820" s="52">
        <f>SUM(D821:D829)</f>
        <v>32199</v>
      </c>
      <c r="E820" s="52">
        <f>SUM(E821:E829)</f>
        <v>27178</v>
      </c>
    </row>
    <row r="821" spans="1:5" s="70" customFormat="1" ht="12" customHeight="1">
      <c r="A821" s="50" t="s">
        <v>32</v>
      </c>
      <c r="B821" s="51">
        <v>1013</v>
      </c>
      <c r="C821" s="72">
        <v>700</v>
      </c>
      <c r="D821" s="47">
        <v>700</v>
      </c>
      <c r="E821" s="47">
        <v>0</v>
      </c>
    </row>
    <row r="822" spans="1:5" s="70" customFormat="1" ht="12" customHeight="1">
      <c r="A822" s="50" t="s">
        <v>33</v>
      </c>
      <c r="B822" s="51">
        <v>1015</v>
      </c>
      <c r="C822" s="72">
        <v>9700</v>
      </c>
      <c r="D822" s="47">
        <v>11192</v>
      </c>
      <c r="E822" s="47">
        <v>11192</v>
      </c>
    </row>
    <row r="823" spans="1:5" s="70" customFormat="1" ht="12" customHeight="1">
      <c r="A823" s="50" t="s">
        <v>34</v>
      </c>
      <c r="B823" s="51">
        <v>1016</v>
      </c>
      <c r="C823" s="72">
        <v>4200</v>
      </c>
      <c r="D823" s="47">
        <v>4961</v>
      </c>
      <c r="E823" s="47">
        <v>4960</v>
      </c>
    </row>
    <row r="824" spans="1:5" s="70" customFormat="1" ht="12" customHeight="1">
      <c r="A824" s="50" t="s">
        <v>35</v>
      </c>
      <c r="B824" s="51">
        <v>1020</v>
      </c>
      <c r="C824" s="72">
        <v>5823</v>
      </c>
      <c r="D824" s="47">
        <v>12443</v>
      </c>
      <c r="E824" s="47">
        <v>8443</v>
      </c>
    </row>
    <row r="825" spans="1:5" s="70" customFormat="1" ht="12" customHeight="1">
      <c r="A825" s="50" t="s">
        <v>36</v>
      </c>
      <c r="B825" s="51">
        <v>1030</v>
      </c>
      <c r="C825" s="72">
        <v>2000</v>
      </c>
      <c r="D825" s="47">
        <v>1582</v>
      </c>
      <c r="E825" s="47">
        <v>1582</v>
      </c>
    </row>
    <row r="826" spans="1:5" s="70" customFormat="1" ht="12" customHeight="1">
      <c r="A826" s="50" t="s">
        <v>132</v>
      </c>
      <c r="B826" s="51">
        <v>1040</v>
      </c>
      <c r="C826" s="72">
        <v>850</v>
      </c>
      <c r="D826" s="47">
        <v>710</v>
      </c>
      <c r="E826" s="47">
        <v>710</v>
      </c>
    </row>
    <row r="827" spans="1:5" s="70" customFormat="1" ht="12" customHeight="1">
      <c r="A827" s="50" t="s">
        <v>37</v>
      </c>
      <c r="B827" s="51">
        <v>1051</v>
      </c>
      <c r="C827" s="72">
        <v>50</v>
      </c>
      <c r="D827" s="47">
        <v>50</v>
      </c>
      <c r="E827" s="47">
        <v>22</v>
      </c>
    </row>
    <row r="828" spans="1:5" s="70" customFormat="1" ht="12" customHeight="1">
      <c r="A828" s="50" t="s">
        <v>58</v>
      </c>
      <c r="B828" s="51">
        <v>1091</v>
      </c>
      <c r="C828" s="72">
        <v>561</v>
      </c>
      <c r="D828" s="47">
        <v>561</v>
      </c>
      <c r="E828" s="47">
        <v>269</v>
      </c>
    </row>
    <row r="829" spans="1:5" s="70" customFormat="1" ht="12" customHeight="1">
      <c r="A829" s="50" t="s">
        <v>39</v>
      </c>
      <c r="B829" s="51">
        <v>1098</v>
      </c>
      <c r="C829" s="72">
        <v>0</v>
      </c>
      <c r="D829" s="47"/>
      <c r="E829" s="47"/>
    </row>
    <row r="830" spans="1:5" s="87" customFormat="1" ht="12" customHeight="1" thickBot="1">
      <c r="A830" s="64" t="s">
        <v>25</v>
      </c>
      <c r="B830" s="65">
        <v>9999</v>
      </c>
      <c r="C830" s="177">
        <f>SUM(C812,C815,C817,C818,C819,C820)</f>
        <v>48200</v>
      </c>
      <c r="D830" s="109">
        <f>SUM(D812,D815,D817,D818,D819,D820)</f>
        <v>56515</v>
      </c>
      <c r="E830" s="109">
        <f>SUM(E812,E815,E817,E818,E819,E820)</f>
        <v>42770</v>
      </c>
    </row>
    <row r="831" spans="1:5" s="84" customFormat="1" ht="12" customHeight="1">
      <c r="A831" s="64" t="s">
        <v>111</v>
      </c>
      <c r="B831" s="57"/>
      <c r="C831" s="178">
        <f>SUM(C798,C809,C771,C830)</f>
        <v>3082000</v>
      </c>
      <c r="D831" s="110">
        <f>SUM(D798,D809,D771,D830)</f>
        <v>3241781</v>
      </c>
      <c r="E831" s="110">
        <f>SUM(E798,E809,E771,E830)</f>
        <v>2483858</v>
      </c>
    </row>
    <row r="832" spans="1:5" s="87" customFormat="1" ht="12" customHeight="1" thickBot="1">
      <c r="A832" s="64" t="s">
        <v>166</v>
      </c>
      <c r="B832" s="65"/>
      <c r="C832" s="175">
        <f>SUM(C757,C831)</f>
        <v>6744047</v>
      </c>
      <c r="D832" s="100">
        <f>SUM(D757,D831)</f>
        <v>7001982</v>
      </c>
      <c r="E832" s="100">
        <f>SUM(E757,E831)</f>
        <v>4282231</v>
      </c>
    </row>
    <row r="833" spans="1:5" s="84" customFormat="1" ht="12" customHeight="1" thickTop="1">
      <c r="A833" s="64"/>
      <c r="B833" s="65"/>
      <c r="C833" s="167"/>
      <c r="D833" s="43"/>
      <c r="E833" s="43"/>
    </row>
    <row r="834" spans="1:5" s="84" customFormat="1" ht="12" customHeight="1">
      <c r="A834" s="64" t="s">
        <v>107</v>
      </c>
      <c r="B834" s="65"/>
      <c r="C834" s="72"/>
      <c r="D834" s="47"/>
      <c r="E834" s="47"/>
    </row>
    <row r="835" spans="1:5" s="84" customFormat="1" ht="12" customHeight="1">
      <c r="A835" s="64" t="s">
        <v>167</v>
      </c>
      <c r="B835" s="65"/>
      <c r="C835" s="72"/>
      <c r="D835" s="47"/>
      <c r="E835" s="47"/>
    </row>
    <row r="836" spans="1:5" s="84" customFormat="1" ht="12" customHeight="1">
      <c r="A836" s="64" t="s">
        <v>168</v>
      </c>
      <c r="B836" s="65" t="s">
        <v>169</v>
      </c>
      <c r="C836" s="72"/>
      <c r="D836" s="47"/>
      <c r="E836" s="47"/>
    </row>
    <row r="837" spans="1:5" s="68" customFormat="1" ht="12" customHeight="1">
      <c r="A837" s="45" t="s">
        <v>16</v>
      </c>
      <c r="B837" s="46">
        <v>200</v>
      </c>
      <c r="C837" s="74">
        <f>SUM(C838:C838)</f>
        <v>2700</v>
      </c>
      <c r="D837" s="52">
        <f>SUM(D838:D838)</f>
        <v>2700</v>
      </c>
      <c r="E837" s="52">
        <f>SUM(E838:E838)</f>
        <v>1800</v>
      </c>
    </row>
    <row r="838" spans="1:5" s="70" customFormat="1" ht="12" customHeight="1">
      <c r="A838" s="50" t="s">
        <v>139</v>
      </c>
      <c r="B838" s="51">
        <v>202</v>
      </c>
      <c r="C838" s="72">
        <v>2700</v>
      </c>
      <c r="D838" s="47">
        <v>2700</v>
      </c>
      <c r="E838" s="47">
        <v>1800</v>
      </c>
    </row>
    <row r="839" spans="1:5" s="68" customFormat="1" ht="12" customHeight="1">
      <c r="A839" s="45" t="s">
        <v>22</v>
      </c>
      <c r="B839" s="46">
        <v>300</v>
      </c>
      <c r="C839" s="74">
        <v>140</v>
      </c>
      <c r="D839" s="52">
        <v>140</v>
      </c>
      <c r="E839" s="52">
        <v>79</v>
      </c>
    </row>
    <row r="840" spans="1:5" s="68" customFormat="1" ht="12" customHeight="1">
      <c r="A840" s="45" t="s">
        <v>23</v>
      </c>
      <c r="B840" s="46">
        <v>500</v>
      </c>
      <c r="C840" s="74">
        <v>90</v>
      </c>
      <c r="D840" s="52">
        <v>90</v>
      </c>
      <c r="E840" s="52">
        <v>16</v>
      </c>
    </row>
    <row r="841" spans="1:5" s="68" customFormat="1" ht="12" customHeight="1">
      <c r="A841" s="45" t="s">
        <v>31</v>
      </c>
      <c r="B841" s="46">
        <v>1000</v>
      </c>
      <c r="C841" s="74">
        <f>SUM(C842:C845)</f>
        <v>3070</v>
      </c>
      <c r="D841" s="52">
        <f>SUM(D842:D845)</f>
        <v>7350</v>
      </c>
      <c r="E841" s="52">
        <f>SUM(E842:E845)</f>
        <v>6485</v>
      </c>
    </row>
    <row r="842" spans="1:5" s="68" customFormat="1" ht="12" customHeight="1">
      <c r="A842" s="50" t="s">
        <v>33</v>
      </c>
      <c r="B842" s="51">
        <v>1015</v>
      </c>
      <c r="C842" s="74">
        <v>70</v>
      </c>
      <c r="D842" s="52">
        <v>229</v>
      </c>
      <c r="E842" s="52">
        <v>229</v>
      </c>
    </row>
    <row r="843" spans="1:5" s="70" customFormat="1" ht="12" customHeight="1">
      <c r="A843" s="50" t="s">
        <v>34</v>
      </c>
      <c r="B843" s="51">
        <v>1016</v>
      </c>
      <c r="C843" s="72">
        <v>650</v>
      </c>
      <c r="D843" s="47">
        <v>1079</v>
      </c>
      <c r="E843" s="47">
        <v>1079</v>
      </c>
    </row>
    <row r="844" spans="1:5" s="70" customFormat="1" ht="12" customHeight="1">
      <c r="A844" s="50" t="s">
        <v>35</v>
      </c>
      <c r="B844" s="51">
        <v>1020</v>
      </c>
      <c r="C844" s="72">
        <v>2350</v>
      </c>
      <c r="D844" s="47">
        <v>1718</v>
      </c>
      <c r="E844" s="47">
        <v>957</v>
      </c>
    </row>
    <row r="845" spans="1:5" s="70" customFormat="1" ht="12" customHeight="1">
      <c r="A845" s="50" t="s">
        <v>36</v>
      </c>
      <c r="B845" s="51">
        <v>1030</v>
      </c>
      <c r="C845" s="179"/>
      <c r="D845" s="124">
        <v>4324</v>
      </c>
      <c r="E845" s="124">
        <v>4220</v>
      </c>
    </row>
    <row r="846" spans="1:5" s="87" customFormat="1" ht="12" customHeight="1" thickBot="1">
      <c r="A846" s="64" t="s">
        <v>25</v>
      </c>
      <c r="B846" s="65">
        <v>9999</v>
      </c>
      <c r="C846" s="177">
        <f>SUM(C837,C839:C841)</f>
        <v>6000</v>
      </c>
      <c r="D846" s="109">
        <f>SUM(D837,D839:D841)</f>
        <v>10280</v>
      </c>
      <c r="E846" s="109">
        <f>SUM(E837,E839:E841)</f>
        <v>8380</v>
      </c>
    </row>
    <row r="847" spans="1:5" s="84" customFormat="1" ht="12" customHeight="1">
      <c r="A847" s="64" t="s">
        <v>111</v>
      </c>
      <c r="B847" s="57"/>
      <c r="C847" s="178">
        <f>SUM(C846)</f>
        <v>6000</v>
      </c>
      <c r="D847" s="110">
        <f>SUM(D846)</f>
        <v>10280</v>
      </c>
      <c r="E847" s="110">
        <f>SUM(E846)</f>
        <v>8380</v>
      </c>
    </row>
    <row r="848" spans="1:5" s="84" customFormat="1" ht="12" customHeight="1">
      <c r="A848" s="89"/>
      <c r="B848" s="57"/>
      <c r="C848" s="72"/>
      <c r="D848" s="47"/>
      <c r="E848" s="47"/>
    </row>
    <row r="849" spans="1:5" s="84" customFormat="1" ht="12" customHeight="1">
      <c r="A849" s="64" t="s">
        <v>108</v>
      </c>
      <c r="B849" s="65"/>
      <c r="C849" s="72"/>
      <c r="D849" s="47"/>
      <c r="E849" s="47"/>
    </row>
    <row r="850" spans="1:6" s="84" customFormat="1" ht="12" customHeight="1">
      <c r="A850" s="64" t="s">
        <v>170</v>
      </c>
      <c r="B850" s="65" t="s">
        <v>171</v>
      </c>
      <c r="C850" s="72"/>
      <c r="D850" s="47"/>
      <c r="E850" s="47"/>
      <c r="F850" s="86"/>
    </row>
    <row r="851" spans="1:6" s="68" customFormat="1" ht="12" customHeight="1">
      <c r="A851" s="45" t="s">
        <v>10</v>
      </c>
      <c r="B851" s="46">
        <v>100</v>
      </c>
      <c r="C851" s="74">
        <f>SUM(C852:C853)</f>
        <v>32981</v>
      </c>
      <c r="D851" s="52">
        <f>SUM(D852:D853)</f>
        <v>32981</v>
      </c>
      <c r="E851" s="52">
        <f>SUM(E852:E853)</f>
        <v>24122</v>
      </c>
      <c r="F851" s="56"/>
    </row>
    <row r="852" spans="1:6" s="70" customFormat="1" ht="12" customHeight="1">
      <c r="A852" s="50" t="s">
        <v>12</v>
      </c>
      <c r="B852" s="51">
        <v>101</v>
      </c>
      <c r="C852" s="72">
        <v>32981</v>
      </c>
      <c r="D852" s="47">
        <v>32981</v>
      </c>
      <c r="E852" s="47">
        <v>24122</v>
      </c>
      <c r="F852" s="71"/>
    </row>
    <row r="853" spans="1:6" s="70" customFormat="1" ht="12" customHeight="1">
      <c r="A853" s="50" t="s">
        <v>15</v>
      </c>
      <c r="B853" s="51">
        <v>109</v>
      </c>
      <c r="C853" s="72"/>
      <c r="D853" s="47"/>
      <c r="E853" s="47"/>
      <c r="F853" s="71"/>
    </row>
    <row r="854" spans="1:6" s="68" customFormat="1" ht="12" customHeight="1">
      <c r="A854" s="45" t="s">
        <v>16</v>
      </c>
      <c r="B854" s="46">
        <v>200</v>
      </c>
      <c r="C854" s="73">
        <f>SUM(C855:C856)</f>
        <v>0</v>
      </c>
      <c r="D854" s="48">
        <f>SUM(D855:D856)</f>
        <v>3520</v>
      </c>
      <c r="E854" s="48">
        <f>SUM(E855:E856)</f>
        <v>2157</v>
      </c>
      <c r="F854" s="69"/>
    </row>
    <row r="855" spans="1:9" s="70" customFormat="1" ht="12" customHeight="1">
      <c r="A855" s="50" t="s">
        <v>139</v>
      </c>
      <c r="B855" s="51">
        <v>202</v>
      </c>
      <c r="C855" s="72"/>
      <c r="D855" s="47">
        <v>3520</v>
      </c>
      <c r="E855" s="47">
        <v>2157</v>
      </c>
      <c r="F855" s="71"/>
      <c r="I855" s="71"/>
    </row>
    <row r="856" spans="1:6" s="70" customFormat="1" ht="12" customHeight="1">
      <c r="A856" s="50" t="s">
        <v>21</v>
      </c>
      <c r="B856" s="51">
        <v>209</v>
      </c>
      <c r="C856" s="72"/>
      <c r="D856" s="47"/>
      <c r="E856" s="47"/>
      <c r="F856" s="71"/>
    </row>
    <row r="857" spans="1:6" s="68" customFormat="1" ht="12" customHeight="1">
      <c r="A857" s="45" t="s">
        <v>22</v>
      </c>
      <c r="B857" s="46">
        <v>300</v>
      </c>
      <c r="C857" s="74">
        <v>8200</v>
      </c>
      <c r="D857" s="52">
        <v>8200</v>
      </c>
      <c r="E857" s="52">
        <v>5943</v>
      </c>
      <c r="F857" s="69"/>
    </row>
    <row r="858" spans="1:6" s="68" customFormat="1" ht="12" customHeight="1">
      <c r="A858" s="45" t="s">
        <v>23</v>
      </c>
      <c r="B858" s="46">
        <v>500</v>
      </c>
      <c r="C858" s="74">
        <v>1389</v>
      </c>
      <c r="D858" s="52">
        <v>1389</v>
      </c>
      <c r="E858" s="52">
        <v>1085</v>
      </c>
      <c r="F858" s="69"/>
    </row>
    <row r="859" spans="1:6" s="68" customFormat="1" ht="12" customHeight="1">
      <c r="A859" s="45" t="s">
        <v>24</v>
      </c>
      <c r="B859" s="46">
        <v>700</v>
      </c>
      <c r="C859" s="74">
        <v>350</v>
      </c>
      <c r="D859" s="52">
        <v>350</v>
      </c>
      <c r="E859" s="52">
        <v>260</v>
      </c>
      <c r="F859" s="69"/>
    </row>
    <row r="860" spans="1:6" s="68" customFormat="1" ht="12" customHeight="1">
      <c r="A860" s="45" t="s">
        <v>31</v>
      </c>
      <c r="B860" s="46">
        <v>1000</v>
      </c>
      <c r="C860" s="74">
        <f>SUM(C861:C869)</f>
        <v>208670</v>
      </c>
      <c r="D860" s="52">
        <f>SUM(D861:D869)</f>
        <v>256950</v>
      </c>
      <c r="E860" s="52">
        <f>SUM(E861:E869)</f>
        <v>168355</v>
      </c>
      <c r="F860" s="56"/>
    </row>
    <row r="861" spans="1:6" s="70" customFormat="1" ht="12" customHeight="1">
      <c r="A861" s="50" t="s">
        <v>32</v>
      </c>
      <c r="B861" s="51">
        <v>1013</v>
      </c>
      <c r="C861" s="72">
        <v>1500</v>
      </c>
      <c r="D861" s="47">
        <v>1180</v>
      </c>
      <c r="E861" s="47">
        <v>0</v>
      </c>
      <c r="F861" s="71"/>
    </row>
    <row r="862" spans="1:6" s="70" customFormat="1" ht="12" customHeight="1">
      <c r="A862" s="50" t="s">
        <v>33</v>
      </c>
      <c r="B862" s="51">
        <v>1015</v>
      </c>
      <c r="C862" s="72">
        <v>5200</v>
      </c>
      <c r="D862" s="47">
        <v>4850</v>
      </c>
      <c r="E862" s="47">
        <v>2786</v>
      </c>
      <c r="F862" s="71"/>
    </row>
    <row r="863" spans="1:6" s="70" customFormat="1" ht="12" customHeight="1">
      <c r="A863" s="50" t="s">
        <v>34</v>
      </c>
      <c r="B863" s="51">
        <v>1016</v>
      </c>
      <c r="C863" s="72">
        <f>39650-22770</f>
        <v>16880</v>
      </c>
      <c r="D863" s="47">
        <v>41480</v>
      </c>
      <c r="E863" s="47">
        <v>35438</v>
      </c>
      <c r="F863" s="71"/>
    </row>
    <row r="864" spans="1:6" s="70" customFormat="1" ht="12" customHeight="1">
      <c r="A864" s="50" t="s">
        <v>35</v>
      </c>
      <c r="B864" s="51">
        <v>1020</v>
      </c>
      <c r="C864" s="72">
        <v>59300</v>
      </c>
      <c r="D864" s="47">
        <v>77574</v>
      </c>
      <c r="E864" s="47">
        <v>11236</v>
      </c>
      <c r="F864" s="71"/>
    </row>
    <row r="865" spans="1:6" s="70" customFormat="1" ht="12" customHeight="1">
      <c r="A865" s="50" t="s">
        <v>36</v>
      </c>
      <c r="B865" s="51">
        <v>1030</v>
      </c>
      <c r="C865" s="72"/>
      <c r="D865" s="47">
        <v>4350</v>
      </c>
      <c r="E865" s="47">
        <v>350</v>
      </c>
      <c r="F865" s="71"/>
    </row>
    <row r="866" spans="1:6" s="70" customFormat="1" ht="12" customHeight="1">
      <c r="A866" s="50" t="s">
        <v>132</v>
      </c>
      <c r="B866" s="51">
        <v>1040</v>
      </c>
      <c r="C866" s="72"/>
      <c r="D866" s="47"/>
      <c r="E866" s="47"/>
      <c r="F866" s="71"/>
    </row>
    <row r="867" spans="1:6" s="70" customFormat="1" ht="12" customHeight="1">
      <c r="A867" s="50" t="s">
        <v>37</v>
      </c>
      <c r="B867" s="51">
        <v>1051</v>
      </c>
      <c r="C867" s="72"/>
      <c r="D867" s="47"/>
      <c r="E867" s="47"/>
      <c r="F867" s="71"/>
    </row>
    <row r="868" spans="1:6" s="70" customFormat="1" ht="12" customHeight="1">
      <c r="A868" s="50" t="s">
        <v>58</v>
      </c>
      <c r="B868" s="51">
        <v>1091</v>
      </c>
      <c r="C868" s="72">
        <v>990</v>
      </c>
      <c r="D868" s="47">
        <v>990</v>
      </c>
      <c r="E868" s="47">
        <v>515</v>
      </c>
      <c r="F868" s="71"/>
    </row>
    <row r="869" spans="1:6" s="70" customFormat="1" ht="12" customHeight="1">
      <c r="A869" s="50" t="s">
        <v>39</v>
      </c>
      <c r="B869" s="51">
        <v>1098</v>
      </c>
      <c r="C869" s="72">
        <f>145800-21000-22770+22770</f>
        <v>124800</v>
      </c>
      <c r="D869" s="47">
        <v>126526</v>
      </c>
      <c r="E869" s="47">
        <v>118030</v>
      </c>
      <c r="F869" s="71"/>
    </row>
    <row r="870" spans="1:6" s="87" customFormat="1" ht="12" customHeight="1">
      <c r="A870" s="64" t="s">
        <v>172</v>
      </c>
      <c r="B870" s="65">
        <v>9999</v>
      </c>
      <c r="C870" s="101">
        <f>SUM(C851,C854,C857:C860)</f>
        <v>251590</v>
      </c>
      <c r="D870" s="95">
        <f>SUM(D851,D854,D857:D860)</f>
        <v>303390</v>
      </c>
      <c r="E870" s="95">
        <f>SUM(E851,E854,E857:E860)</f>
        <v>201922</v>
      </c>
      <c r="F870" s="112"/>
    </row>
    <row r="871" spans="1:5" s="31" customFormat="1" ht="12" customHeight="1">
      <c r="A871" s="45" t="s">
        <v>68</v>
      </c>
      <c r="B871" s="46">
        <v>5200</v>
      </c>
      <c r="C871" s="80">
        <v>18000</v>
      </c>
      <c r="D871" s="80">
        <v>28339</v>
      </c>
      <c r="E871" s="80">
        <v>3920</v>
      </c>
    </row>
    <row r="872" spans="1:5" s="90" customFormat="1" ht="12" customHeight="1">
      <c r="A872" s="64" t="s">
        <v>69</v>
      </c>
      <c r="B872" s="65"/>
      <c r="C872" s="105">
        <f>SUM(C871)</f>
        <v>18000</v>
      </c>
      <c r="D872" s="105">
        <f>SUM(D871)</f>
        <v>28339</v>
      </c>
      <c r="E872" s="105">
        <f>SUM(E871)</f>
        <v>3920</v>
      </c>
    </row>
    <row r="873" spans="1:5" s="90" customFormat="1" ht="12" customHeight="1" thickBot="1">
      <c r="A873" s="64" t="s">
        <v>70</v>
      </c>
      <c r="B873" s="65">
        <v>9999</v>
      </c>
      <c r="C873" s="97">
        <f>SUM(C872,C870)</f>
        <v>269590</v>
      </c>
      <c r="D873" s="97">
        <f>SUM(D872,D870)</f>
        <v>331729</v>
      </c>
      <c r="E873" s="97">
        <f>SUM(E872,E870)</f>
        <v>205842</v>
      </c>
    </row>
    <row r="874" spans="1:6" s="84" customFormat="1" ht="12" customHeight="1">
      <c r="A874" s="64" t="s">
        <v>111</v>
      </c>
      <c r="B874" s="65"/>
      <c r="C874" s="178">
        <f>SUM(C873)</f>
        <v>269590</v>
      </c>
      <c r="D874" s="110">
        <f>SUM(D873)</f>
        <v>331729</v>
      </c>
      <c r="E874" s="110">
        <f>SUM(E873)</f>
        <v>205842</v>
      </c>
      <c r="F874" s="86"/>
    </row>
    <row r="875" spans="1:5" s="84" customFormat="1" ht="12" customHeight="1">
      <c r="A875" s="89"/>
      <c r="B875" s="57"/>
      <c r="C875" s="72"/>
      <c r="D875" s="47"/>
      <c r="E875" s="47"/>
    </row>
    <row r="876" spans="1:5" s="84" customFormat="1" ht="12" customHeight="1">
      <c r="A876" s="64" t="s">
        <v>173</v>
      </c>
      <c r="B876" s="57"/>
      <c r="C876" s="72"/>
      <c r="D876" s="47"/>
      <c r="E876" s="47"/>
    </row>
    <row r="877" spans="1:5" s="84" customFormat="1" ht="12" customHeight="1">
      <c r="A877" s="64" t="s">
        <v>174</v>
      </c>
      <c r="B877" s="65" t="s">
        <v>175</v>
      </c>
      <c r="C877" s="72"/>
      <c r="D877" s="47"/>
      <c r="E877" s="47"/>
    </row>
    <row r="878" spans="1:5" s="68" customFormat="1" ht="12" customHeight="1">
      <c r="A878" s="45" t="s">
        <v>10</v>
      </c>
      <c r="B878" s="46">
        <v>100</v>
      </c>
      <c r="C878" s="74">
        <f>SUM(C879:C880)</f>
        <v>23210</v>
      </c>
      <c r="D878" s="52">
        <f>SUM(D879:D880)</f>
        <v>23210</v>
      </c>
      <c r="E878" s="52">
        <f>SUM(E879:E880)</f>
        <v>13709</v>
      </c>
    </row>
    <row r="879" spans="1:5" s="70" customFormat="1" ht="12" customHeight="1">
      <c r="A879" s="50" t="s">
        <v>12</v>
      </c>
      <c r="B879" s="51">
        <v>101</v>
      </c>
      <c r="C879" s="72">
        <v>23210</v>
      </c>
      <c r="D879" s="47">
        <v>23210</v>
      </c>
      <c r="E879" s="47">
        <v>13709</v>
      </c>
    </row>
    <row r="880" spans="1:5" s="70" customFormat="1" ht="12" customHeight="1">
      <c r="A880" s="50" t="s">
        <v>15</v>
      </c>
      <c r="B880" s="51">
        <v>109</v>
      </c>
      <c r="C880" s="72"/>
      <c r="D880" s="47"/>
      <c r="E880" s="47"/>
    </row>
    <row r="881" spans="1:5" s="68" customFormat="1" ht="12" customHeight="1">
      <c r="A881" s="45" t="s">
        <v>16</v>
      </c>
      <c r="B881" s="46">
        <v>200</v>
      </c>
      <c r="C881" s="74">
        <f>SUM(C882:C884)</f>
        <v>0</v>
      </c>
      <c r="D881" s="74">
        <f>SUM(D882:D884)</f>
        <v>352</v>
      </c>
      <c r="E881" s="74">
        <f>SUM(E882:E884)</f>
        <v>352</v>
      </c>
    </row>
    <row r="882" spans="1:5" s="68" customFormat="1" ht="12" customHeight="1">
      <c r="A882" s="50" t="s">
        <v>19</v>
      </c>
      <c r="B882" s="51">
        <v>205</v>
      </c>
      <c r="C882" s="74"/>
      <c r="D882" s="58">
        <v>286</v>
      </c>
      <c r="E882" s="58">
        <v>286</v>
      </c>
    </row>
    <row r="883" spans="1:5" s="70" customFormat="1" ht="12" customHeight="1">
      <c r="A883" s="50" t="s">
        <v>98</v>
      </c>
      <c r="B883" s="51">
        <v>208</v>
      </c>
      <c r="C883" s="72"/>
      <c r="D883" s="47"/>
      <c r="E883" s="47"/>
    </row>
    <row r="884" spans="1:5" s="70" customFormat="1" ht="12" customHeight="1">
      <c r="A884" s="50" t="s">
        <v>21</v>
      </c>
      <c r="B884" s="51">
        <v>209</v>
      </c>
      <c r="C884" s="72"/>
      <c r="D884" s="47">
        <v>66</v>
      </c>
      <c r="E884" s="47">
        <v>66</v>
      </c>
    </row>
    <row r="885" spans="1:5" s="68" customFormat="1" ht="12" customHeight="1">
      <c r="A885" s="45" t="s">
        <v>22</v>
      </c>
      <c r="B885" s="46">
        <v>300</v>
      </c>
      <c r="C885" s="74">
        <v>5789</v>
      </c>
      <c r="D885" s="52">
        <v>5437</v>
      </c>
      <c r="E885" s="52">
        <v>3379</v>
      </c>
    </row>
    <row r="886" spans="1:5" s="68" customFormat="1" ht="12" customHeight="1">
      <c r="A886" s="45" t="s">
        <v>23</v>
      </c>
      <c r="B886" s="46">
        <v>500</v>
      </c>
      <c r="C886" s="74">
        <v>975</v>
      </c>
      <c r="D886" s="52">
        <v>975</v>
      </c>
      <c r="E886" s="52">
        <v>652</v>
      </c>
    </row>
    <row r="887" spans="1:5" s="68" customFormat="1" ht="12" customHeight="1">
      <c r="A887" s="45" t="s">
        <v>24</v>
      </c>
      <c r="B887" s="46">
        <v>700</v>
      </c>
      <c r="C887" s="74">
        <v>230</v>
      </c>
      <c r="D887" s="52">
        <v>230</v>
      </c>
      <c r="E887" s="52">
        <v>97</v>
      </c>
    </row>
    <row r="888" spans="1:5" s="68" customFormat="1" ht="12" customHeight="1">
      <c r="A888" s="45" t="s">
        <v>31</v>
      </c>
      <c r="B888" s="46">
        <v>1000</v>
      </c>
      <c r="C888" s="74">
        <f>SUM(C889:C895)</f>
        <v>13696</v>
      </c>
      <c r="D888" s="52">
        <f>SUM(D889:D895)</f>
        <v>13696</v>
      </c>
      <c r="E888" s="52">
        <f>SUM(E889:E895)</f>
        <v>10091</v>
      </c>
    </row>
    <row r="889" spans="1:5" s="70" customFormat="1" ht="12" customHeight="1">
      <c r="A889" s="50" t="s">
        <v>33</v>
      </c>
      <c r="B889" s="51">
        <v>1015</v>
      </c>
      <c r="C889" s="72">
        <v>100</v>
      </c>
      <c r="D889" s="47">
        <v>354</v>
      </c>
      <c r="E889" s="47">
        <v>151</v>
      </c>
    </row>
    <row r="890" spans="1:5" s="70" customFormat="1" ht="12" customHeight="1">
      <c r="A890" s="50" t="s">
        <v>34</v>
      </c>
      <c r="B890" s="51">
        <v>1016</v>
      </c>
      <c r="C890" s="72">
        <v>2000</v>
      </c>
      <c r="D890" s="47">
        <v>2000</v>
      </c>
      <c r="E890" s="47">
        <v>1691</v>
      </c>
    </row>
    <row r="891" spans="1:5" s="70" customFormat="1" ht="12" customHeight="1">
      <c r="A891" s="50" t="s">
        <v>35</v>
      </c>
      <c r="B891" s="51">
        <v>1020</v>
      </c>
      <c r="C891" s="72">
        <v>10000</v>
      </c>
      <c r="D891" s="47">
        <v>10132</v>
      </c>
      <c r="E891" s="47">
        <v>8249</v>
      </c>
    </row>
    <row r="892" spans="1:5" s="70" customFormat="1" ht="12" customHeight="1">
      <c r="A892" s="50" t="s">
        <v>36</v>
      </c>
      <c r="B892" s="51">
        <v>1030</v>
      </c>
      <c r="C892" s="72"/>
      <c r="D892" s="47"/>
      <c r="E892" s="47"/>
    </row>
    <row r="893" spans="1:5" s="70" customFormat="1" ht="12" customHeight="1">
      <c r="A893" s="50" t="s">
        <v>37</v>
      </c>
      <c r="B893" s="51">
        <v>1051</v>
      </c>
      <c r="C893" s="72"/>
      <c r="D893" s="47"/>
      <c r="E893" s="47"/>
    </row>
    <row r="894" spans="1:5" s="70" customFormat="1" ht="12" customHeight="1">
      <c r="A894" s="50" t="s">
        <v>58</v>
      </c>
      <c r="B894" s="51">
        <v>1091</v>
      </c>
      <c r="C894" s="72">
        <v>696</v>
      </c>
      <c r="D894" s="47">
        <v>410</v>
      </c>
      <c r="E894" s="47">
        <v>0</v>
      </c>
    </row>
    <row r="895" spans="1:5" s="70" customFormat="1" ht="12" customHeight="1">
      <c r="A895" s="50" t="s">
        <v>39</v>
      </c>
      <c r="B895" s="51">
        <v>1098</v>
      </c>
      <c r="C895" s="72">
        <v>900</v>
      </c>
      <c r="D895" s="47">
        <v>800</v>
      </c>
      <c r="E895" s="47">
        <v>0</v>
      </c>
    </row>
    <row r="896" spans="1:5" s="87" customFormat="1" ht="12" customHeight="1" thickBot="1">
      <c r="A896" s="64" t="s">
        <v>25</v>
      </c>
      <c r="B896" s="65">
        <v>9999</v>
      </c>
      <c r="C896" s="78">
        <f>SUM(C878,C881,C885,C886,C887,C888)</f>
        <v>43900</v>
      </c>
      <c r="D896" s="62">
        <f>SUM(D878,D881,D885,D886,D887,D888)</f>
        <v>43900</v>
      </c>
      <c r="E896" s="62">
        <f>SUM(E878,E881,E885,E886,E887,E888)</f>
        <v>28280</v>
      </c>
    </row>
    <row r="897" spans="1:5" s="87" customFormat="1" ht="12" customHeight="1">
      <c r="A897" s="64"/>
      <c r="B897" s="65"/>
      <c r="C897" s="80"/>
      <c r="D897" s="67"/>
      <c r="E897" s="67"/>
    </row>
    <row r="898" spans="1:5" s="84" customFormat="1" ht="10.5" customHeight="1">
      <c r="A898" s="64" t="s">
        <v>176</v>
      </c>
      <c r="B898" s="65" t="s">
        <v>177</v>
      </c>
      <c r="C898" s="72"/>
      <c r="D898" s="47"/>
      <c r="E898" s="47"/>
    </row>
    <row r="899" spans="1:5" s="68" customFormat="1" ht="12" customHeight="1">
      <c r="A899" s="45" t="s">
        <v>178</v>
      </c>
      <c r="B899" s="46">
        <v>4200</v>
      </c>
      <c r="C899" s="74">
        <f>SUM(C900)</f>
        <v>2000</v>
      </c>
      <c r="D899" s="52">
        <f>SUM(D900)</f>
        <v>4000</v>
      </c>
      <c r="E899" s="52">
        <f>SUM(E900)</f>
        <v>2051</v>
      </c>
    </row>
    <row r="900" spans="1:5" s="70" customFormat="1" ht="12" customHeight="1">
      <c r="A900" s="50" t="s">
        <v>179</v>
      </c>
      <c r="B900" s="51">
        <v>4294</v>
      </c>
      <c r="C900" s="72">
        <v>2000</v>
      </c>
      <c r="D900" s="47">
        <v>4000</v>
      </c>
      <c r="E900" s="47">
        <v>2051</v>
      </c>
    </row>
    <row r="901" spans="1:5" s="84" customFormat="1" ht="12" customHeight="1" thickBot="1">
      <c r="A901" s="64" t="s">
        <v>25</v>
      </c>
      <c r="B901" s="65">
        <v>9999</v>
      </c>
      <c r="C901" s="177">
        <f>SUM(C899)</f>
        <v>2000</v>
      </c>
      <c r="D901" s="109">
        <f>SUM(D899)</f>
        <v>4000</v>
      </c>
      <c r="E901" s="109">
        <f>SUM(E899)</f>
        <v>2051</v>
      </c>
    </row>
    <row r="902" spans="1:5" s="84" customFormat="1" ht="12" customHeight="1">
      <c r="A902" s="64"/>
      <c r="B902" s="65"/>
      <c r="C902" s="178"/>
      <c r="D902" s="110"/>
      <c r="E902" s="110"/>
    </row>
    <row r="903" spans="1:6" s="84" customFormat="1" ht="12" customHeight="1">
      <c r="A903" s="64" t="s">
        <v>180</v>
      </c>
      <c r="B903" s="65" t="s">
        <v>181</v>
      </c>
      <c r="C903" s="72"/>
      <c r="D903" s="47"/>
      <c r="E903" s="47"/>
      <c r="F903" s="86"/>
    </row>
    <row r="904" spans="1:6" s="68" customFormat="1" ht="12" customHeight="1">
      <c r="A904" s="45" t="s">
        <v>10</v>
      </c>
      <c r="B904" s="46">
        <v>100</v>
      </c>
      <c r="C904" s="74">
        <f>SUM(C905:C906)</f>
        <v>160451</v>
      </c>
      <c r="D904" s="52">
        <f>SUM(D905:D906)</f>
        <v>160451</v>
      </c>
      <c r="E904" s="52">
        <f>SUM(E905:E906)</f>
        <v>96300</v>
      </c>
      <c r="F904" s="56"/>
    </row>
    <row r="905" spans="1:6" s="70" customFormat="1" ht="12" customHeight="1">
      <c r="A905" s="50" t="s">
        <v>12</v>
      </c>
      <c r="B905" s="51">
        <v>101</v>
      </c>
      <c r="C905" s="72">
        <v>160451</v>
      </c>
      <c r="D905" s="47">
        <v>160451</v>
      </c>
      <c r="E905" s="47">
        <v>96300</v>
      </c>
      <c r="F905" s="71"/>
    </row>
    <row r="906" spans="1:6" s="70" customFormat="1" ht="12" customHeight="1">
      <c r="A906" s="50" t="s">
        <v>15</v>
      </c>
      <c r="B906" s="51">
        <v>109</v>
      </c>
      <c r="C906" s="72"/>
      <c r="D906" s="47"/>
      <c r="E906" s="47"/>
      <c r="F906" s="71"/>
    </row>
    <row r="907" spans="1:6" s="68" customFormat="1" ht="12" customHeight="1">
      <c r="A907" s="45" t="s">
        <v>16</v>
      </c>
      <c r="B907" s="46">
        <v>200</v>
      </c>
      <c r="C907" s="73">
        <f>SUM(C908:C912)</f>
        <v>12600</v>
      </c>
      <c r="D907" s="48">
        <f>SUM(D908:D912)</f>
        <v>13130</v>
      </c>
      <c r="E907" s="48">
        <f>SUM(E908:E912)</f>
        <v>5287</v>
      </c>
      <c r="F907" s="49"/>
    </row>
    <row r="908" spans="1:6" s="70" customFormat="1" ht="12" customHeight="1">
      <c r="A908" s="50" t="s">
        <v>17</v>
      </c>
      <c r="B908" s="51">
        <v>201</v>
      </c>
      <c r="C908" s="72">
        <v>2200</v>
      </c>
      <c r="D908" s="47">
        <v>2200</v>
      </c>
      <c r="E908" s="47">
        <v>1611</v>
      </c>
      <c r="F908" s="71"/>
    </row>
    <row r="909" spans="1:6" s="70" customFormat="1" ht="12" customHeight="1">
      <c r="A909" s="50" t="s">
        <v>139</v>
      </c>
      <c r="B909" s="51">
        <v>202</v>
      </c>
      <c r="C909" s="72">
        <v>5400</v>
      </c>
      <c r="D909" s="47">
        <v>5400</v>
      </c>
      <c r="E909" s="47">
        <v>2292</v>
      </c>
      <c r="F909" s="71"/>
    </row>
    <row r="910" spans="1:6" s="70" customFormat="1" ht="12" customHeight="1">
      <c r="A910" s="50" t="s">
        <v>19</v>
      </c>
      <c r="B910" s="51">
        <v>205</v>
      </c>
      <c r="C910" s="72"/>
      <c r="D910" s="47">
        <v>1180</v>
      </c>
      <c r="E910" s="47">
        <v>1180</v>
      </c>
      <c r="F910" s="71"/>
    </row>
    <row r="911" spans="1:6" s="70" customFormat="1" ht="12" customHeight="1">
      <c r="A911" s="50" t="s">
        <v>98</v>
      </c>
      <c r="B911" s="51">
        <v>208</v>
      </c>
      <c r="C911" s="72">
        <v>5000</v>
      </c>
      <c r="D911" s="47">
        <v>4146</v>
      </c>
      <c r="E911" s="47">
        <v>0</v>
      </c>
      <c r="F911" s="71"/>
    </row>
    <row r="912" spans="1:6" s="70" customFormat="1" ht="12" customHeight="1">
      <c r="A912" s="50" t="s">
        <v>21</v>
      </c>
      <c r="B912" s="51">
        <v>209</v>
      </c>
      <c r="C912" s="72"/>
      <c r="D912" s="47">
        <v>204</v>
      </c>
      <c r="E912" s="47">
        <v>204</v>
      </c>
      <c r="F912" s="71"/>
    </row>
    <row r="913" spans="1:6" s="68" customFormat="1" ht="12" customHeight="1">
      <c r="A913" s="45" t="s">
        <v>22</v>
      </c>
      <c r="B913" s="46">
        <v>300</v>
      </c>
      <c r="C913" s="74">
        <v>41008</v>
      </c>
      <c r="D913" s="52">
        <v>41008</v>
      </c>
      <c r="E913" s="52">
        <v>24356</v>
      </c>
      <c r="F913" s="69"/>
    </row>
    <row r="914" spans="1:6" s="68" customFormat="1" ht="12" customHeight="1">
      <c r="A914" s="45" t="s">
        <v>23</v>
      </c>
      <c r="B914" s="46">
        <v>500</v>
      </c>
      <c r="C914" s="74">
        <v>6739</v>
      </c>
      <c r="D914" s="52">
        <v>6739</v>
      </c>
      <c r="E914" s="52">
        <v>4332</v>
      </c>
      <c r="F914" s="69"/>
    </row>
    <row r="915" spans="1:6" s="68" customFormat="1" ht="12" customHeight="1">
      <c r="A915" s="45" t="s">
        <v>24</v>
      </c>
      <c r="B915" s="46">
        <v>700</v>
      </c>
      <c r="C915" s="74">
        <v>699</v>
      </c>
      <c r="D915" s="52">
        <v>699</v>
      </c>
      <c r="E915" s="52">
        <v>327</v>
      </c>
      <c r="F915" s="69"/>
    </row>
    <row r="916" spans="1:6" s="68" customFormat="1" ht="12" customHeight="1">
      <c r="A916" s="45" t="s">
        <v>31</v>
      </c>
      <c r="B916" s="46">
        <v>1000</v>
      </c>
      <c r="C916" s="74">
        <f>SUM(C917:C927)</f>
        <v>325503</v>
      </c>
      <c r="D916" s="52">
        <f>SUM(D917:D927)</f>
        <v>447973</v>
      </c>
      <c r="E916" s="52">
        <f>SUM(E917:E927)</f>
        <v>292687</v>
      </c>
      <c r="F916" s="56"/>
    </row>
    <row r="917" spans="1:6" s="70" customFormat="1" ht="12" customHeight="1">
      <c r="A917" s="50" t="s">
        <v>32</v>
      </c>
      <c r="B917" s="51">
        <v>1013</v>
      </c>
      <c r="C917" s="72">
        <v>7575</v>
      </c>
      <c r="D917" s="47">
        <v>7575</v>
      </c>
      <c r="E917" s="47">
        <v>0</v>
      </c>
      <c r="F917" s="71"/>
    </row>
    <row r="918" spans="1:6" s="70" customFormat="1" ht="12" customHeight="1">
      <c r="A918" s="50" t="s">
        <v>33</v>
      </c>
      <c r="B918" s="51">
        <v>1015</v>
      </c>
      <c r="C918" s="72">
        <v>30500</v>
      </c>
      <c r="D918" s="47">
        <v>27254</v>
      </c>
      <c r="E918" s="47">
        <v>13859</v>
      </c>
      <c r="F918" s="71"/>
    </row>
    <row r="919" spans="1:6" s="70" customFormat="1" ht="12" customHeight="1">
      <c r="A919" s="50" t="s">
        <v>34</v>
      </c>
      <c r="B919" s="51">
        <v>1016</v>
      </c>
      <c r="C919" s="72">
        <v>89980</v>
      </c>
      <c r="D919" s="47">
        <v>89980</v>
      </c>
      <c r="E919" s="47">
        <v>62019</v>
      </c>
      <c r="F919" s="71"/>
    </row>
    <row r="920" spans="1:6" s="70" customFormat="1" ht="12" customHeight="1">
      <c r="A920" s="50" t="s">
        <v>35</v>
      </c>
      <c r="B920" s="51">
        <v>1020</v>
      </c>
      <c r="C920" s="72">
        <v>40400</v>
      </c>
      <c r="D920" s="47">
        <v>29797</v>
      </c>
      <c r="E920" s="47">
        <v>24821</v>
      </c>
      <c r="F920" s="71"/>
    </row>
    <row r="921" spans="1:6" s="70" customFormat="1" ht="12" customHeight="1">
      <c r="A921" s="50" t="s">
        <v>36</v>
      </c>
      <c r="B921" s="51">
        <v>1030</v>
      </c>
      <c r="C921" s="72">
        <f>21000+36000</f>
        <v>57000</v>
      </c>
      <c r="D921" s="47">
        <v>67936</v>
      </c>
      <c r="E921" s="47">
        <v>64969</v>
      </c>
      <c r="F921" s="71"/>
    </row>
    <row r="922" spans="1:6" s="70" customFormat="1" ht="12" customHeight="1">
      <c r="A922" s="50" t="s">
        <v>132</v>
      </c>
      <c r="B922" s="51">
        <v>1040</v>
      </c>
      <c r="C922" s="72">
        <v>80</v>
      </c>
      <c r="D922" s="47">
        <v>84</v>
      </c>
      <c r="E922" s="47">
        <v>54</v>
      </c>
      <c r="F922" s="71"/>
    </row>
    <row r="923" spans="1:6" s="70" customFormat="1" ht="12" customHeight="1">
      <c r="A923" s="50" t="s">
        <v>37</v>
      </c>
      <c r="B923" s="51">
        <v>1051</v>
      </c>
      <c r="C923" s="72">
        <v>300</v>
      </c>
      <c r="D923" s="47">
        <v>629</v>
      </c>
      <c r="E923" s="47">
        <v>50</v>
      </c>
      <c r="F923" s="71"/>
    </row>
    <row r="924" spans="1:6" s="70" customFormat="1" ht="12" customHeight="1">
      <c r="A924" s="50" t="s">
        <v>134</v>
      </c>
      <c r="B924" s="51">
        <v>1062</v>
      </c>
      <c r="C924" s="72">
        <v>2850</v>
      </c>
      <c r="D924" s="47">
        <v>2850</v>
      </c>
      <c r="E924" s="47">
        <v>1915</v>
      </c>
      <c r="F924" s="71"/>
    </row>
    <row r="925" spans="1:6" s="70" customFormat="1" ht="12" customHeight="1">
      <c r="A925" s="50" t="s">
        <v>58</v>
      </c>
      <c r="B925" s="51">
        <v>1091</v>
      </c>
      <c r="C925" s="72">
        <v>4818</v>
      </c>
      <c r="D925" s="47">
        <v>3622</v>
      </c>
      <c r="E925" s="47">
        <v>788</v>
      </c>
      <c r="F925" s="71"/>
    </row>
    <row r="926" spans="1:6" s="70" customFormat="1" ht="12" customHeight="1">
      <c r="A926" s="50" t="s">
        <v>135</v>
      </c>
      <c r="B926" s="51">
        <v>1092</v>
      </c>
      <c r="C926" s="72"/>
      <c r="D926" s="47"/>
      <c r="E926" s="47"/>
      <c r="F926" s="71"/>
    </row>
    <row r="927" spans="1:6" s="70" customFormat="1" ht="12" customHeight="1">
      <c r="A927" s="50" t="s">
        <v>39</v>
      </c>
      <c r="B927" s="51">
        <v>1098</v>
      </c>
      <c r="C927" s="72">
        <v>92000</v>
      </c>
      <c r="D927" s="47">
        <v>218246</v>
      </c>
      <c r="E927" s="47">
        <v>124212</v>
      </c>
      <c r="F927" s="71"/>
    </row>
    <row r="928" spans="1:6" s="87" customFormat="1" ht="12" customHeight="1">
      <c r="A928" s="64" t="s">
        <v>182</v>
      </c>
      <c r="B928" s="65">
        <v>9999</v>
      </c>
      <c r="C928" s="74">
        <f>SUM(C904,C907,C913,C914,C915,C916)</f>
        <v>547000</v>
      </c>
      <c r="D928" s="52">
        <f>SUM(D904,D907,D913,D914,D915,D916)</f>
        <v>670000</v>
      </c>
      <c r="E928" s="52">
        <f>SUM(E904,E907,E913,E914,E915,E916)</f>
        <v>423289</v>
      </c>
      <c r="F928" s="66"/>
    </row>
    <row r="929" spans="1:5" s="31" customFormat="1" ht="12" customHeight="1">
      <c r="A929" s="45" t="s">
        <v>68</v>
      </c>
      <c r="B929" s="46">
        <v>5200</v>
      </c>
      <c r="C929" s="80">
        <v>28060</v>
      </c>
      <c r="D929" s="80">
        <v>123738</v>
      </c>
      <c r="E929" s="80">
        <v>0</v>
      </c>
    </row>
    <row r="930" spans="1:5" s="90" customFormat="1" ht="12" customHeight="1">
      <c r="A930" s="64" t="s">
        <v>69</v>
      </c>
      <c r="B930" s="65"/>
      <c r="C930" s="105">
        <f>SUM(C929)</f>
        <v>28060</v>
      </c>
      <c r="D930" s="105">
        <f>SUM(D929)</f>
        <v>123738</v>
      </c>
      <c r="E930" s="105">
        <f>SUM(E929)</f>
        <v>0</v>
      </c>
    </row>
    <row r="931" spans="1:5" s="90" customFormat="1" ht="12" customHeight="1" thickBot="1">
      <c r="A931" s="64" t="s">
        <v>70</v>
      </c>
      <c r="B931" s="65">
        <v>9999</v>
      </c>
      <c r="C931" s="97">
        <f>SUM(C928,C930)</f>
        <v>575060</v>
      </c>
      <c r="D931" s="97">
        <f>SUM(D928,D930)</f>
        <v>793738</v>
      </c>
      <c r="E931" s="97">
        <f>SUM(E928,E930)</f>
        <v>423289</v>
      </c>
    </row>
    <row r="932" spans="1:5" s="87" customFormat="1" ht="12" customHeight="1">
      <c r="A932" s="64"/>
      <c r="B932" s="65"/>
      <c r="C932" s="80"/>
      <c r="D932" s="67"/>
      <c r="E932" s="67"/>
    </row>
    <row r="933" spans="1:5" s="87" customFormat="1" ht="12" customHeight="1">
      <c r="A933" s="64" t="s">
        <v>120</v>
      </c>
      <c r="B933" s="65"/>
      <c r="C933" s="74">
        <f>SUM(C896,C901,C931)</f>
        <v>620960</v>
      </c>
      <c r="D933" s="52">
        <f>SUM(D896,D901,D931)</f>
        <v>841638</v>
      </c>
      <c r="E933" s="52">
        <f>SUM(E896,E901,E931)</f>
        <v>453620</v>
      </c>
    </row>
    <row r="934" spans="1:5" s="87" customFormat="1" ht="12" customHeight="1">
      <c r="A934" s="64"/>
      <c r="B934" s="65"/>
      <c r="C934" s="74"/>
      <c r="D934" s="52"/>
      <c r="E934" s="52"/>
    </row>
    <row r="935" spans="1:5" s="87" customFormat="1" ht="12" customHeight="1" thickBot="1">
      <c r="A935" s="98" t="s">
        <v>183</v>
      </c>
      <c r="B935" s="99"/>
      <c r="C935" s="81">
        <f>SUM(C847,C874,C933)</f>
        <v>896550</v>
      </c>
      <c r="D935" s="55">
        <f>SUM(D847,D874,D933)</f>
        <v>1183647</v>
      </c>
      <c r="E935" s="55">
        <f>SUM(E847,E874,E933)</f>
        <v>667842</v>
      </c>
    </row>
    <row r="936" spans="1:5" s="87" customFormat="1" ht="12" customHeight="1" thickTop="1">
      <c r="A936" s="85"/>
      <c r="B936" s="104"/>
      <c r="C936" s="80"/>
      <c r="D936" s="67"/>
      <c r="E936" s="67"/>
    </row>
    <row r="937" spans="1:5" s="84" customFormat="1" ht="12" customHeight="1">
      <c r="A937" s="64" t="s">
        <v>122</v>
      </c>
      <c r="B937" s="65"/>
      <c r="C937" s="72"/>
      <c r="D937" s="47"/>
      <c r="E937" s="47"/>
    </row>
    <row r="938" spans="1:5" s="84" customFormat="1" ht="12" customHeight="1">
      <c r="A938" s="64" t="s">
        <v>184</v>
      </c>
      <c r="B938" s="65"/>
      <c r="C938" s="72"/>
      <c r="D938" s="47"/>
      <c r="E938" s="47"/>
    </row>
    <row r="939" spans="1:5" s="84" customFormat="1" ht="12" customHeight="1">
      <c r="A939" s="64" t="s">
        <v>185</v>
      </c>
      <c r="B939" s="65" t="s">
        <v>186</v>
      </c>
      <c r="C939" s="72"/>
      <c r="D939" s="47"/>
      <c r="E939" s="47"/>
    </row>
    <row r="940" spans="1:5" s="68" customFormat="1" ht="12" customHeight="1">
      <c r="A940" s="45" t="s">
        <v>10</v>
      </c>
      <c r="B940" s="46">
        <v>100</v>
      </c>
      <c r="C940" s="74">
        <f>SUM(C941)</f>
        <v>16223</v>
      </c>
      <c r="D940" s="52">
        <f>SUM(D941)</f>
        <v>16223</v>
      </c>
      <c r="E940" s="52">
        <f>SUM(E941)</f>
        <v>0</v>
      </c>
    </row>
    <row r="941" spans="1:5" s="70" customFormat="1" ht="12" customHeight="1">
      <c r="A941" s="50" t="s">
        <v>12</v>
      </c>
      <c r="B941" s="51">
        <v>101</v>
      </c>
      <c r="C941" s="72">
        <v>16223</v>
      </c>
      <c r="D941" s="47">
        <v>16223</v>
      </c>
      <c r="E941" s="47">
        <v>0</v>
      </c>
    </row>
    <row r="942" spans="1:5" s="68" customFormat="1" ht="12" customHeight="1">
      <c r="A942" s="45" t="s">
        <v>22</v>
      </c>
      <c r="B942" s="46">
        <v>300</v>
      </c>
      <c r="C942" s="74">
        <v>4202</v>
      </c>
      <c r="D942" s="52">
        <v>4202</v>
      </c>
      <c r="E942" s="52">
        <v>0</v>
      </c>
    </row>
    <row r="943" spans="1:5" s="68" customFormat="1" ht="12" customHeight="1">
      <c r="A943" s="45" t="s">
        <v>23</v>
      </c>
      <c r="B943" s="46">
        <v>500</v>
      </c>
      <c r="C943" s="74">
        <v>688</v>
      </c>
      <c r="D943" s="52">
        <v>688</v>
      </c>
      <c r="E943" s="52">
        <v>0</v>
      </c>
    </row>
    <row r="944" spans="1:5" s="68" customFormat="1" ht="12" customHeight="1">
      <c r="A944" s="45" t="s">
        <v>31</v>
      </c>
      <c r="B944" s="46">
        <v>1000</v>
      </c>
      <c r="C944" s="74">
        <f>SUM(C945:C946)</f>
        <v>1387</v>
      </c>
      <c r="D944" s="52">
        <f>SUM(D945:D946)</f>
        <v>1387</v>
      </c>
      <c r="E944" s="52">
        <f>SUM(E945:E946)</f>
        <v>0</v>
      </c>
    </row>
    <row r="945" spans="1:5" s="70" customFormat="1" ht="12" customHeight="1">
      <c r="A945" s="50" t="s">
        <v>32</v>
      </c>
      <c r="B945" s="51">
        <v>1013</v>
      </c>
      <c r="C945" s="72">
        <v>900</v>
      </c>
      <c r="D945" s="47">
        <v>900</v>
      </c>
      <c r="E945" s="47">
        <v>0</v>
      </c>
    </row>
    <row r="946" spans="1:5" s="70" customFormat="1" ht="12" customHeight="1">
      <c r="A946" s="50" t="s">
        <v>58</v>
      </c>
      <c r="B946" s="51">
        <v>1091</v>
      </c>
      <c r="C946" s="72">
        <v>487</v>
      </c>
      <c r="D946" s="47">
        <v>487</v>
      </c>
      <c r="E946" s="47">
        <v>0</v>
      </c>
    </row>
    <row r="947" spans="1:5" s="87" customFormat="1" ht="12" customHeight="1" thickBot="1">
      <c r="A947" s="64" t="s">
        <v>25</v>
      </c>
      <c r="B947" s="65">
        <v>9999</v>
      </c>
      <c r="C947" s="177">
        <f>SUM(C940,C942:C944)</f>
        <v>22500</v>
      </c>
      <c r="D947" s="109">
        <f>SUM(D940,D942:D944)</f>
        <v>22500</v>
      </c>
      <c r="E947" s="109">
        <f>SUM(E940,E942:E944)</f>
        <v>0</v>
      </c>
    </row>
    <row r="948" spans="1:5" s="87" customFormat="1" ht="12" customHeight="1">
      <c r="A948" s="64" t="s">
        <v>187</v>
      </c>
      <c r="B948" s="65"/>
      <c r="C948" s="178">
        <f>SUM(C947)</f>
        <v>22500</v>
      </c>
      <c r="D948" s="110">
        <f>SUM(D947)</f>
        <v>22500</v>
      </c>
      <c r="E948" s="110">
        <f>SUM(E947)</f>
        <v>0</v>
      </c>
    </row>
    <row r="949" spans="1:5" s="87" customFormat="1" ht="12" customHeight="1">
      <c r="A949" s="64"/>
      <c r="B949" s="65"/>
      <c r="C949" s="178"/>
      <c r="D949" s="110"/>
      <c r="E949" s="110"/>
    </row>
    <row r="950" spans="1:5" s="84" customFormat="1" ht="12" customHeight="1">
      <c r="A950" s="64" t="s">
        <v>188</v>
      </c>
      <c r="B950" s="65"/>
      <c r="C950" s="72"/>
      <c r="D950" s="47"/>
      <c r="E950" s="47"/>
    </row>
    <row r="951" spans="1:5" s="84" customFormat="1" ht="12" customHeight="1">
      <c r="A951" s="64" t="s">
        <v>189</v>
      </c>
      <c r="B951" s="65" t="s">
        <v>190</v>
      </c>
      <c r="C951" s="72"/>
      <c r="D951" s="47"/>
      <c r="E951" s="47"/>
    </row>
    <row r="952" spans="1:5" s="68" customFormat="1" ht="12" customHeight="1">
      <c r="A952" s="45" t="s">
        <v>31</v>
      </c>
      <c r="B952" s="46">
        <v>1000</v>
      </c>
      <c r="C952" s="74">
        <f>SUM(C953)</f>
        <v>130000</v>
      </c>
      <c r="D952" s="52">
        <f>SUM(D953)</f>
        <v>130000</v>
      </c>
      <c r="E952" s="52">
        <f>SUM(E953)</f>
        <v>65023</v>
      </c>
    </row>
    <row r="953" spans="1:5" s="70" customFormat="1" ht="12" customHeight="1">
      <c r="A953" s="50" t="s">
        <v>35</v>
      </c>
      <c r="B953" s="51">
        <v>1020</v>
      </c>
      <c r="C953" s="72">
        <v>130000</v>
      </c>
      <c r="D953" s="47">
        <v>130000</v>
      </c>
      <c r="E953" s="47">
        <v>65023</v>
      </c>
    </row>
    <row r="954" spans="1:5" s="84" customFormat="1" ht="12" customHeight="1" thickBot="1">
      <c r="A954" s="64" t="s">
        <v>25</v>
      </c>
      <c r="B954" s="65">
        <v>9999</v>
      </c>
      <c r="C954" s="177">
        <f>SUM(C952)</f>
        <v>130000</v>
      </c>
      <c r="D954" s="109">
        <f>SUM(D952)</f>
        <v>130000</v>
      </c>
      <c r="E954" s="109">
        <f>SUM(E952)</f>
        <v>65023</v>
      </c>
    </row>
    <row r="955" spans="1:5" s="84" customFormat="1" ht="12" customHeight="1">
      <c r="A955" s="64"/>
      <c r="B955" s="65"/>
      <c r="C955" s="180"/>
      <c r="D955" s="113"/>
      <c r="E955" s="113"/>
    </row>
    <row r="956" spans="1:5" s="84" customFormat="1" ht="12" customHeight="1">
      <c r="A956" s="64" t="s">
        <v>191</v>
      </c>
      <c r="B956" s="65" t="s">
        <v>192</v>
      </c>
      <c r="C956" s="72"/>
      <c r="D956" s="47"/>
      <c r="E956" s="47"/>
    </row>
    <row r="957" spans="1:5" s="68" customFormat="1" ht="12" customHeight="1">
      <c r="A957" s="45" t="s">
        <v>16</v>
      </c>
      <c r="B957" s="46">
        <v>200</v>
      </c>
      <c r="C957" s="74">
        <f>SUM(C958:C958)</f>
        <v>2500</v>
      </c>
      <c r="D957" s="52">
        <f>SUM(D958:D958)</f>
        <v>800</v>
      </c>
      <c r="E957" s="52">
        <f>SUM(E958:E958)</f>
        <v>212</v>
      </c>
    </row>
    <row r="958" spans="1:5" s="70" customFormat="1" ht="12" customHeight="1">
      <c r="A958" s="50" t="s">
        <v>139</v>
      </c>
      <c r="B958" s="51">
        <v>202</v>
      </c>
      <c r="C958" s="72">
        <v>2500</v>
      </c>
      <c r="D958" s="47">
        <v>800</v>
      </c>
      <c r="E958" s="47">
        <v>212</v>
      </c>
    </row>
    <row r="959" spans="1:5" s="70" customFormat="1" ht="12" customHeight="1">
      <c r="A959" s="45" t="s">
        <v>22</v>
      </c>
      <c r="B959" s="46">
        <v>300</v>
      </c>
      <c r="C959" s="105">
        <v>20</v>
      </c>
      <c r="D959" s="63">
        <v>20</v>
      </c>
      <c r="E959" s="63">
        <v>0</v>
      </c>
    </row>
    <row r="960" spans="1:5" s="68" customFormat="1" ht="12" customHeight="1">
      <c r="A960" s="45" t="s">
        <v>23</v>
      </c>
      <c r="B960" s="46">
        <v>500</v>
      </c>
      <c r="C960" s="74">
        <v>120</v>
      </c>
      <c r="D960" s="52">
        <v>20</v>
      </c>
      <c r="E960" s="52">
        <v>0</v>
      </c>
    </row>
    <row r="961" spans="1:5" s="68" customFormat="1" ht="12" customHeight="1">
      <c r="A961" s="45" t="s">
        <v>31</v>
      </c>
      <c r="B961" s="46">
        <v>1000</v>
      </c>
      <c r="C961" s="74">
        <f>SUM(C962:C965)</f>
        <v>589160</v>
      </c>
      <c r="D961" s="52">
        <f>SUM(D962:D965)</f>
        <v>986640</v>
      </c>
      <c r="E961" s="52">
        <f>SUM(E962:E965)</f>
        <v>705601</v>
      </c>
    </row>
    <row r="962" spans="1:5" s="70" customFormat="1" ht="12" customHeight="1">
      <c r="A962" s="50" t="s">
        <v>33</v>
      </c>
      <c r="B962" s="51">
        <v>1015</v>
      </c>
      <c r="C962" s="72">
        <v>18000</v>
      </c>
      <c r="D962" s="47">
        <v>1550</v>
      </c>
      <c r="E962" s="47">
        <v>515</v>
      </c>
    </row>
    <row r="963" spans="1:5" s="70" customFormat="1" ht="12" customHeight="1">
      <c r="A963" s="50" t="s">
        <v>34</v>
      </c>
      <c r="B963" s="51">
        <v>1016</v>
      </c>
      <c r="C963" s="72">
        <v>100</v>
      </c>
      <c r="D963" s="47">
        <v>100</v>
      </c>
      <c r="E963" s="47">
        <v>0</v>
      </c>
    </row>
    <row r="964" spans="1:5" s="70" customFormat="1" ht="12" customHeight="1">
      <c r="A964" s="50" t="s">
        <v>35</v>
      </c>
      <c r="B964" s="51">
        <v>1020</v>
      </c>
      <c r="C964" s="72">
        <v>571060</v>
      </c>
      <c r="D964" s="47">
        <v>672890</v>
      </c>
      <c r="E964" s="47">
        <v>527772</v>
      </c>
    </row>
    <row r="965" spans="1:5" s="70" customFormat="1" ht="12" customHeight="1">
      <c r="A965" s="50" t="s">
        <v>36</v>
      </c>
      <c r="B965" s="51">
        <v>1030</v>
      </c>
      <c r="C965" s="72">
        <v>0</v>
      </c>
      <c r="D965" s="47">
        <v>312100</v>
      </c>
      <c r="E965" s="47">
        <v>177314</v>
      </c>
    </row>
    <row r="966" spans="1:5" s="87" customFormat="1" ht="12" customHeight="1">
      <c r="A966" s="64" t="s">
        <v>25</v>
      </c>
      <c r="B966" s="65">
        <v>9999</v>
      </c>
      <c r="C966" s="105">
        <f>SUM(C957,C959:C961)</f>
        <v>591800</v>
      </c>
      <c r="D966" s="63">
        <f>SUM(D957,D959:D961)</f>
        <v>987480</v>
      </c>
      <c r="E966" s="63">
        <f>SUM(E957,E959:E961)</f>
        <v>705813</v>
      </c>
    </row>
    <row r="967" spans="1:5" s="87" customFormat="1" ht="12" customHeight="1">
      <c r="A967" s="64"/>
      <c r="B967" s="65"/>
      <c r="C967" s="105"/>
      <c r="D967" s="63"/>
      <c r="E967" s="63"/>
    </row>
    <row r="968" spans="1:5" s="84" customFormat="1" ht="12" customHeight="1">
      <c r="A968" s="64" t="s">
        <v>193</v>
      </c>
      <c r="B968" s="65" t="s">
        <v>194</v>
      </c>
      <c r="C968" s="72"/>
      <c r="D968" s="47"/>
      <c r="E968" s="47"/>
    </row>
    <row r="969" spans="1:5" s="68" customFormat="1" ht="12" customHeight="1">
      <c r="A969" s="45" t="s">
        <v>31</v>
      </c>
      <c r="B969" s="46">
        <v>1000</v>
      </c>
      <c r="C969" s="74">
        <f>SUM(C970:C971)</f>
        <v>300</v>
      </c>
      <c r="D969" s="52">
        <f>SUM(D970:D971)</f>
        <v>755</v>
      </c>
      <c r="E969" s="52">
        <f>SUM(E970:E971)</f>
        <v>755</v>
      </c>
    </row>
    <row r="970" spans="1:5" s="84" customFormat="1" ht="12" customHeight="1">
      <c r="A970" s="50" t="s">
        <v>34</v>
      </c>
      <c r="B970" s="51">
        <v>1016</v>
      </c>
      <c r="C970" s="72">
        <v>300</v>
      </c>
      <c r="D970" s="47">
        <v>701</v>
      </c>
      <c r="E970" s="47">
        <v>701</v>
      </c>
    </row>
    <row r="971" spans="1:5" s="84" customFormat="1" ht="12" customHeight="1">
      <c r="A971" s="89" t="s">
        <v>35</v>
      </c>
      <c r="B971" s="57">
        <v>1020</v>
      </c>
      <c r="C971" s="72"/>
      <c r="D971" s="47">
        <v>54</v>
      </c>
      <c r="E971" s="47">
        <v>54</v>
      </c>
    </row>
    <row r="972" spans="1:5" s="87" customFormat="1" ht="12" customHeight="1" thickBot="1">
      <c r="A972" s="64" t="s">
        <v>66</v>
      </c>
      <c r="B972" s="65">
        <v>9999</v>
      </c>
      <c r="C972" s="177">
        <f>SUM(C969)</f>
        <v>300</v>
      </c>
      <c r="D972" s="109">
        <f>SUM(D969)</f>
        <v>755</v>
      </c>
      <c r="E972" s="109">
        <f>SUM(E969)</f>
        <v>755</v>
      </c>
    </row>
    <row r="973" spans="1:5" s="31" customFormat="1" ht="12" customHeight="1">
      <c r="A973" s="45" t="s">
        <v>68</v>
      </c>
      <c r="B973" s="46">
        <v>5200</v>
      </c>
      <c r="C973" s="74">
        <v>10000</v>
      </c>
      <c r="D973" s="74">
        <v>10000</v>
      </c>
      <c r="E973" s="74"/>
    </row>
    <row r="974" spans="1:5" s="90" customFormat="1" ht="12" customHeight="1">
      <c r="A974" s="64" t="s">
        <v>69</v>
      </c>
      <c r="B974" s="65"/>
      <c r="C974" s="105">
        <f>SUM(C973)</f>
        <v>10000</v>
      </c>
      <c r="D974" s="105">
        <f>SUM(D973)</f>
        <v>10000</v>
      </c>
      <c r="E974" s="105">
        <f>SUM(E973)</f>
        <v>0</v>
      </c>
    </row>
    <row r="975" spans="1:5" s="87" customFormat="1" ht="12" customHeight="1" thickBot="1">
      <c r="A975" s="64" t="s">
        <v>70</v>
      </c>
      <c r="B975" s="65">
        <v>9999</v>
      </c>
      <c r="C975" s="97">
        <f>SUM(C972,C974)</f>
        <v>10300</v>
      </c>
      <c r="D975" s="97">
        <f>SUM(D972,D974)</f>
        <v>10755</v>
      </c>
      <c r="E975" s="97">
        <f>SUM(E972,E974)</f>
        <v>755</v>
      </c>
    </row>
    <row r="976" spans="1:5" s="87" customFormat="1" ht="12" customHeight="1">
      <c r="A976" s="64" t="s">
        <v>195</v>
      </c>
      <c r="B976" s="65"/>
      <c r="C976" s="178">
        <f>SUM(C954,C966,C975)</f>
        <v>732100</v>
      </c>
      <c r="D976" s="110">
        <f>SUM(D954,D966,D975)</f>
        <v>1128235</v>
      </c>
      <c r="E976" s="110">
        <f>SUM(E954,E966,E975)</f>
        <v>771591</v>
      </c>
    </row>
    <row r="977" spans="1:5" s="87" customFormat="1" ht="12" customHeight="1">
      <c r="A977" s="64"/>
      <c r="B977" s="65"/>
      <c r="C977" s="74"/>
      <c r="D977" s="52"/>
      <c r="E977" s="52"/>
    </row>
    <row r="978" spans="1:5" s="84" customFormat="1" ht="12" customHeight="1">
      <c r="A978" s="64" t="s">
        <v>123</v>
      </c>
      <c r="B978" s="65"/>
      <c r="C978" s="72"/>
      <c r="D978" s="47"/>
      <c r="E978" s="47"/>
    </row>
    <row r="979" spans="1:5" s="84" customFormat="1" ht="12" customHeight="1">
      <c r="A979" s="64" t="s">
        <v>196</v>
      </c>
      <c r="B979" s="65" t="s">
        <v>197</v>
      </c>
      <c r="C979" s="72"/>
      <c r="D979" s="47"/>
      <c r="E979" s="47"/>
    </row>
    <row r="980" spans="1:5" s="68" customFormat="1" ht="12" customHeight="1">
      <c r="A980" s="45" t="s">
        <v>10</v>
      </c>
      <c r="B980" s="46">
        <v>100</v>
      </c>
      <c r="C980" s="74">
        <f>SUM(C981:C982)</f>
        <v>47331</v>
      </c>
      <c r="D980" s="52">
        <f>SUM(D981:D982)</f>
        <v>47331</v>
      </c>
      <c r="E980" s="52">
        <f>SUM(E981:E982)</f>
        <v>24689</v>
      </c>
    </row>
    <row r="981" spans="1:5" s="70" customFormat="1" ht="12" customHeight="1">
      <c r="A981" s="50" t="s">
        <v>12</v>
      </c>
      <c r="B981" s="51">
        <v>101</v>
      </c>
      <c r="C981" s="72">
        <v>47331</v>
      </c>
      <c r="D981" s="47">
        <v>47331</v>
      </c>
      <c r="E981" s="47">
        <v>24689</v>
      </c>
    </row>
    <row r="982" spans="1:5" s="70" customFormat="1" ht="12" customHeight="1">
      <c r="A982" s="50" t="s">
        <v>15</v>
      </c>
      <c r="B982" s="51">
        <v>109</v>
      </c>
      <c r="C982" s="72"/>
      <c r="D982" s="47"/>
      <c r="E982" s="47"/>
    </row>
    <row r="983" spans="1:5" s="68" customFormat="1" ht="12" customHeight="1">
      <c r="A983" s="45" t="s">
        <v>16</v>
      </c>
      <c r="B983" s="46">
        <v>200</v>
      </c>
      <c r="C983" s="74">
        <f>SUM(C984:C986)</f>
        <v>1000</v>
      </c>
      <c r="D983" s="52">
        <f>SUM(D984:D986)</f>
        <v>1007</v>
      </c>
      <c r="E983" s="52">
        <f>SUM(E984:E986)</f>
        <v>1007</v>
      </c>
    </row>
    <row r="984" spans="1:5" s="70" customFormat="1" ht="12" customHeight="1">
      <c r="A984" s="50" t="s">
        <v>139</v>
      </c>
      <c r="B984" s="51">
        <v>202</v>
      </c>
      <c r="C984" s="72">
        <v>1000</v>
      </c>
      <c r="D984" s="47">
        <v>895</v>
      </c>
      <c r="E984" s="47">
        <v>895</v>
      </c>
    </row>
    <row r="985" spans="1:5" s="70" customFormat="1" ht="12" customHeight="1">
      <c r="A985" s="50" t="s">
        <v>98</v>
      </c>
      <c r="B985" s="51">
        <v>208</v>
      </c>
      <c r="C985" s="72"/>
      <c r="D985" s="47"/>
      <c r="E985" s="47"/>
    </row>
    <row r="986" spans="1:5" s="70" customFormat="1" ht="12" customHeight="1">
      <c r="A986" s="50" t="s">
        <v>21</v>
      </c>
      <c r="B986" s="51">
        <v>209</v>
      </c>
      <c r="C986" s="72"/>
      <c r="D986" s="47">
        <v>112</v>
      </c>
      <c r="E986" s="47">
        <v>112</v>
      </c>
    </row>
    <row r="987" spans="1:5" s="68" customFormat="1" ht="12" customHeight="1">
      <c r="A987" s="45" t="s">
        <v>22</v>
      </c>
      <c r="B987" s="46">
        <v>300</v>
      </c>
      <c r="C987" s="74">
        <v>11729</v>
      </c>
      <c r="D987" s="52">
        <v>11729</v>
      </c>
      <c r="E987" s="52">
        <v>5915</v>
      </c>
    </row>
    <row r="988" spans="1:5" s="68" customFormat="1" ht="12" customHeight="1">
      <c r="A988" s="45" t="s">
        <v>23</v>
      </c>
      <c r="B988" s="46">
        <v>500</v>
      </c>
      <c r="C988" s="74">
        <v>1980</v>
      </c>
      <c r="D988" s="52">
        <v>1980</v>
      </c>
      <c r="E988" s="52">
        <v>1129</v>
      </c>
    </row>
    <row r="989" spans="1:5" s="68" customFormat="1" ht="12" customHeight="1">
      <c r="A989" s="45" t="s">
        <v>24</v>
      </c>
      <c r="B989" s="46">
        <v>700</v>
      </c>
      <c r="C989" s="74">
        <v>530</v>
      </c>
      <c r="D989" s="52">
        <v>530</v>
      </c>
      <c r="E989" s="52">
        <v>373</v>
      </c>
    </row>
    <row r="990" spans="1:5" s="68" customFormat="1" ht="12" customHeight="1">
      <c r="A990" s="45" t="s">
        <v>31</v>
      </c>
      <c r="B990" s="46">
        <v>1000</v>
      </c>
      <c r="C990" s="74">
        <f>SUM(C991:C997)</f>
        <v>26830</v>
      </c>
      <c r="D990" s="52">
        <f>SUM(D991:D997)</f>
        <v>32023</v>
      </c>
      <c r="E990" s="52">
        <f>SUM(E991:E997)</f>
        <v>31109</v>
      </c>
    </row>
    <row r="991" spans="1:5" s="70" customFormat="1" ht="12" customHeight="1">
      <c r="A991" s="50" t="s">
        <v>32</v>
      </c>
      <c r="B991" s="51">
        <v>1013</v>
      </c>
      <c r="C991" s="72"/>
      <c r="D991" s="47"/>
      <c r="E991" s="47"/>
    </row>
    <row r="992" spans="1:5" s="70" customFormat="1" ht="12" customHeight="1">
      <c r="A992" s="50" t="s">
        <v>33</v>
      </c>
      <c r="B992" s="51">
        <v>1015</v>
      </c>
      <c r="C992" s="72">
        <v>2600</v>
      </c>
      <c r="D992" s="47">
        <v>1818</v>
      </c>
      <c r="E992" s="47">
        <v>1818</v>
      </c>
    </row>
    <row r="993" spans="1:5" s="70" customFormat="1" ht="12" customHeight="1">
      <c r="A993" s="50" t="s">
        <v>34</v>
      </c>
      <c r="B993" s="51">
        <v>1016</v>
      </c>
      <c r="C993" s="72">
        <v>2800</v>
      </c>
      <c r="D993" s="47">
        <v>4718</v>
      </c>
      <c r="E993" s="47">
        <v>4718</v>
      </c>
    </row>
    <row r="994" spans="1:5" s="70" customFormat="1" ht="12" customHeight="1">
      <c r="A994" s="50" t="s">
        <v>35</v>
      </c>
      <c r="B994" s="51">
        <v>1020</v>
      </c>
      <c r="C994" s="72">
        <v>19470</v>
      </c>
      <c r="D994" s="47">
        <v>21432</v>
      </c>
      <c r="E994" s="47">
        <v>21432</v>
      </c>
    </row>
    <row r="995" spans="1:5" s="70" customFormat="1" ht="12" customHeight="1">
      <c r="A995" s="50" t="s">
        <v>132</v>
      </c>
      <c r="B995" s="51">
        <v>1040</v>
      </c>
      <c r="C995" s="72">
        <v>540</v>
      </c>
      <c r="D995" s="47">
        <v>579</v>
      </c>
      <c r="E995" s="47">
        <v>579</v>
      </c>
    </row>
    <row r="996" spans="1:5" s="70" customFormat="1" ht="12" customHeight="1">
      <c r="A996" s="50" t="s">
        <v>58</v>
      </c>
      <c r="B996" s="51">
        <v>1091</v>
      </c>
      <c r="C996" s="72">
        <v>1420</v>
      </c>
      <c r="D996" s="47">
        <v>1367</v>
      </c>
      <c r="E996" s="47">
        <v>453</v>
      </c>
    </row>
    <row r="997" spans="1:5" s="70" customFormat="1" ht="12" customHeight="1">
      <c r="A997" s="50" t="s">
        <v>39</v>
      </c>
      <c r="B997" s="51">
        <v>1098</v>
      </c>
      <c r="C997" s="72"/>
      <c r="D997" s="47">
        <v>2109</v>
      </c>
      <c r="E997" s="47">
        <v>2109</v>
      </c>
    </row>
    <row r="998" spans="1:5" s="87" customFormat="1" ht="12" customHeight="1" thickBot="1">
      <c r="A998" s="64" t="s">
        <v>25</v>
      </c>
      <c r="B998" s="65">
        <v>9999</v>
      </c>
      <c r="C998" s="177">
        <f>SUM(C980,C983,C987:C990)</f>
        <v>89400</v>
      </c>
      <c r="D998" s="109">
        <f>SUM(D980,D983,D987:D990)</f>
        <v>94600</v>
      </c>
      <c r="E998" s="109">
        <f>SUM(E980,E983,E987:E990)</f>
        <v>64222</v>
      </c>
    </row>
    <row r="999" spans="1:5" s="87" customFormat="1" ht="12" customHeight="1">
      <c r="A999" s="64"/>
      <c r="B999" s="65"/>
      <c r="C999" s="80"/>
      <c r="D999" s="67"/>
      <c r="E999" s="67"/>
    </row>
    <row r="1000" spans="1:6" s="84" customFormat="1" ht="12" customHeight="1">
      <c r="A1000" s="64" t="s">
        <v>198</v>
      </c>
      <c r="B1000" s="65" t="s">
        <v>125</v>
      </c>
      <c r="C1000" s="72"/>
      <c r="D1000" s="47"/>
      <c r="E1000" s="47"/>
      <c r="F1000" s="69"/>
    </row>
    <row r="1001" spans="1:6" s="68" customFormat="1" ht="12" customHeight="1">
      <c r="A1001" s="45" t="s">
        <v>10</v>
      </c>
      <c r="B1001" s="46">
        <v>100</v>
      </c>
      <c r="C1001" s="74">
        <f>SUM(C1002:C1003)</f>
        <v>143434</v>
      </c>
      <c r="D1001" s="52">
        <f>SUM(D1002:D1003)</f>
        <v>147328</v>
      </c>
      <c r="E1001" s="52">
        <f>SUM(E1002:E1003)</f>
        <v>87066</v>
      </c>
      <c r="F1001" s="56"/>
    </row>
    <row r="1002" spans="1:6" s="70" customFormat="1" ht="12" customHeight="1">
      <c r="A1002" s="50" t="s">
        <v>12</v>
      </c>
      <c r="B1002" s="51">
        <v>101</v>
      </c>
      <c r="C1002" s="72">
        <v>143434</v>
      </c>
      <c r="D1002" s="47">
        <v>147328</v>
      </c>
      <c r="E1002" s="47">
        <v>87066</v>
      </c>
      <c r="F1002" s="71"/>
    </row>
    <row r="1003" spans="1:6" s="70" customFormat="1" ht="12" customHeight="1">
      <c r="A1003" s="50" t="s">
        <v>15</v>
      </c>
      <c r="B1003" s="51">
        <v>109</v>
      </c>
      <c r="C1003" s="72"/>
      <c r="D1003" s="47"/>
      <c r="E1003" s="47"/>
      <c r="F1003" s="71"/>
    </row>
    <row r="1004" spans="1:6" s="68" customFormat="1" ht="12" customHeight="1">
      <c r="A1004" s="45" t="s">
        <v>16</v>
      </c>
      <c r="B1004" s="46">
        <v>200</v>
      </c>
      <c r="C1004" s="181">
        <f>SUM(C1005:C1009)</f>
        <v>14475</v>
      </c>
      <c r="D1004" s="114">
        <f>SUM(D1005:D1009)</f>
        <v>21728</v>
      </c>
      <c r="E1004" s="114">
        <f>SUM(E1005:E1009)</f>
        <v>16453</v>
      </c>
      <c r="F1004" s="56"/>
    </row>
    <row r="1005" spans="1:6" s="70" customFormat="1" ht="12" customHeight="1">
      <c r="A1005" s="50" t="s">
        <v>17</v>
      </c>
      <c r="B1005" s="51">
        <v>201</v>
      </c>
      <c r="C1005" s="72">
        <v>6475</v>
      </c>
      <c r="D1005" s="47">
        <v>6475</v>
      </c>
      <c r="E1005" s="47">
        <v>4435</v>
      </c>
      <c r="F1005" s="71"/>
    </row>
    <row r="1006" spans="1:6" s="70" customFormat="1" ht="12" customHeight="1">
      <c r="A1006" s="50" t="s">
        <v>139</v>
      </c>
      <c r="B1006" s="51">
        <v>202</v>
      </c>
      <c r="C1006" s="72">
        <v>8000</v>
      </c>
      <c r="D1006" s="47">
        <v>8093</v>
      </c>
      <c r="E1006" s="47">
        <v>4858</v>
      </c>
      <c r="F1006" s="71"/>
    </row>
    <row r="1007" spans="1:5" s="70" customFormat="1" ht="12" customHeight="1">
      <c r="A1007" s="50" t="s">
        <v>19</v>
      </c>
      <c r="B1007" s="51">
        <v>205</v>
      </c>
      <c r="C1007" s="72"/>
      <c r="D1007" s="47">
        <v>634</v>
      </c>
      <c r="E1007" s="47">
        <v>634</v>
      </c>
    </row>
    <row r="1008" spans="1:5" s="70" customFormat="1" ht="12" customHeight="1">
      <c r="A1008" s="50" t="s">
        <v>98</v>
      </c>
      <c r="B1008" s="51">
        <v>208</v>
      </c>
      <c r="C1008" s="72"/>
      <c r="D1008" s="47">
        <v>4541</v>
      </c>
      <c r="E1008" s="47">
        <v>4541</v>
      </c>
    </row>
    <row r="1009" spans="1:6" s="70" customFormat="1" ht="12" customHeight="1">
      <c r="A1009" s="50" t="s">
        <v>21</v>
      </c>
      <c r="B1009" s="51">
        <v>209</v>
      </c>
      <c r="C1009" s="72"/>
      <c r="D1009" s="47">
        <v>1985</v>
      </c>
      <c r="E1009" s="47">
        <v>1985</v>
      </c>
      <c r="F1009" s="71"/>
    </row>
    <row r="1010" spans="1:6" s="68" customFormat="1" ht="12" customHeight="1">
      <c r="A1010" s="45" t="s">
        <v>22</v>
      </c>
      <c r="B1010" s="46">
        <v>300</v>
      </c>
      <c r="C1010" s="74">
        <v>37626</v>
      </c>
      <c r="D1010" s="52">
        <v>38756</v>
      </c>
      <c r="E1010" s="52">
        <v>22790</v>
      </c>
      <c r="F1010" s="69"/>
    </row>
    <row r="1011" spans="1:6" s="68" customFormat="1" ht="12" customHeight="1">
      <c r="A1011" s="45" t="s">
        <v>23</v>
      </c>
      <c r="B1011" s="46">
        <v>500</v>
      </c>
      <c r="C1011" s="74">
        <v>6295</v>
      </c>
      <c r="D1011" s="52">
        <v>6505</v>
      </c>
      <c r="E1011" s="52">
        <v>4077</v>
      </c>
      <c r="F1011" s="69"/>
    </row>
    <row r="1012" spans="1:6" s="68" customFormat="1" ht="12" customHeight="1">
      <c r="A1012" s="45" t="s">
        <v>24</v>
      </c>
      <c r="B1012" s="46">
        <v>700</v>
      </c>
      <c r="C1012" s="74">
        <v>1080</v>
      </c>
      <c r="D1012" s="52">
        <v>1252</v>
      </c>
      <c r="E1012" s="52">
        <v>927</v>
      </c>
      <c r="F1012" s="69"/>
    </row>
    <row r="1013" spans="1:6" s="68" customFormat="1" ht="12" customHeight="1">
      <c r="A1013" s="45" t="s">
        <v>31</v>
      </c>
      <c r="B1013" s="46">
        <v>1000</v>
      </c>
      <c r="C1013" s="74">
        <f>SUM(C1014:C1023)</f>
        <v>252590</v>
      </c>
      <c r="D1013" s="52">
        <f>SUM(D1014:D1023)</f>
        <v>473632</v>
      </c>
      <c r="E1013" s="52">
        <f>SUM(E1014:E1023)</f>
        <v>370467</v>
      </c>
      <c r="F1013" s="56"/>
    </row>
    <row r="1014" spans="1:6" s="70" customFormat="1" ht="12" customHeight="1">
      <c r="A1014" s="50" t="s">
        <v>32</v>
      </c>
      <c r="B1014" s="51">
        <v>1013</v>
      </c>
      <c r="C1014" s="72">
        <v>6500</v>
      </c>
      <c r="D1014" s="47">
        <v>6500</v>
      </c>
      <c r="E1014" s="47">
        <v>0</v>
      </c>
      <c r="F1014" s="71"/>
    </row>
    <row r="1015" spans="1:6" s="70" customFormat="1" ht="12" customHeight="1">
      <c r="A1015" s="50" t="s">
        <v>33</v>
      </c>
      <c r="B1015" s="51">
        <v>1015</v>
      </c>
      <c r="C1015" s="72">
        <v>47150</v>
      </c>
      <c r="D1015" s="47">
        <v>43798</v>
      </c>
      <c r="E1015" s="47">
        <v>13610</v>
      </c>
      <c r="F1015" s="71"/>
    </row>
    <row r="1016" spans="1:6" s="70" customFormat="1" ht="12" customHeight="1">
      <c r="A1016" s="50" t="s">
        <v>34</v>
      </c>
      <c r="B1016" s="51">
        <v>1016</v>
      </c>
      <c r="C1016" s="72">
        <v>7260</v>
      </c>
      <c r="D1016" s="47">
        <v>6301</v>
      </c>
      <c r="E1016" s="47">
        <v>4996</v>
      </c>
      <c r="F1016" s="71"/>
    </row>
    <row r="1017" spans="1:6" s="70" customFormat="1" ht="12" customHeight="1">
      <c r="A1017" s="50" t="s">
        <v>35</v>
      </c>
      <c r="B1017" s="51">
        <v>1020</v>
      </c>
      <c r="C1017" s="72">
        <v>13800</v>
      </c>
      <c r="D1017" s="47">
        <v>41100</v>
      </c>
      <c r="E1017" s="47">
        <v>26845</v>
      </c>
      <c r="F1017" s="71"/>
    </row>
    <row r="1018" spans="1:6" s="70" customFormat="1" ht="12" customHeight="1">
      <c r="A1018" s="50" t="s">
        <v>36</v>
      </c>
      <c r="B1018" s="51">
        <v>1030</v>
      </c>
      <c r="C1018" s="72">
        <v>3000</v>
      </c>
      <c r="D1018" s="47">
        <v>113959</v>
      </c>
      <c r="E1018" s="47">
        <v>92050</v>
      </c>
      <c r="F1018" s="71"/>
    </row>
    <row r="1019" spans="1:6" s="70" customFormat="1" ht="12" customHeight="1">
      <c r="A1019" s="50" t="s">
        <v>132</v>
      </c>
      <c r="B1019" s="51">
        <v>1040</v>
      </c>
      <c r="C1019" s="72"/>
      <c r="D1019" s="47">
        <v>108</v>
      </c>
      <c r="E1019" s="47">
        <v>108</v>
      </c>
      <c r="F1019" s="71"/>
    </row>
    <row r="1020" spans="1:6" s="70" customFormat="1" ht="12" customHeight="1">
      <c r="A1020" s="50" t="s">
        <v>37</v>
      </c>
      <c r="B1020" s="51">
        <v>1051</v>
      </c>
      <c r="C1020" s="72">
        <v>5100</v>
      </c>
      <c r="D1020" s="47">
        <v>5100</v>
      </c>
      <c r="E1020" s="47">
        <v>3044</v>
      </c>
      <c r="F1020" s="71"/>
    </row>
    <row r="1021" spans="1:6" s="70" customFormat="1" ht="12" customHeight="1">
      <c r="A1021" s="50" t="s">
        <v>63</v>
      </c>
      <c r="B1021" s="51">
        <v>1062</v>
      </c>
      <c r="C1021" s="72"/>
      <c r="D1021" s="47">
        <v>212</v>
      </c>
      <c r="E1021" s="47">
        <v>212</v>
      </c>
      <c r="F1021" s="71"/>
    </row>
    <row r="1022" spans="1:6" s="70" customFormat="1" ht="12" customHeight="1">
      <c r="A1022" s="50" t="s">
        <v>58</v>
      </c>
      <c r="B1022" s="51">
        <v>1091</v>
      </c>
      <c r="C1022" s="72">
        <v>4330</v>
      </c>
      <c r="D1022" s="47">
        <v>3892</v>
      </c>
      <c r="E1022" s="47">
        <v>298</v>
      </c>
      <c r="F1022" s="71"/>
    </row>
    <row r="1023" spans="1:6" s="70" customFormat="1" ht="12" customHeight="1">
      <c r="A1023" s="50" t="s">
        <v>39</v>
      </c>
      <c r="B1023" s="51">
        <v>1098</v>
      </c>
      <c r="C1023" s="72">
        <v>165450</v>
      </c>
      <c r="D1023" s="47">
        <v>252662</v>
      </c>
      <c r="E1023" s="47">
        <v>229304</v>
      </c>
      <c r="F1023" s="71"/>
    </row>
    <row r="1024" spans="1:6" s="68" customFormat="1" ht="12" customHeight="1">
      <c r="A1024" s="45" t="s">
        <v>199</v>
      </c>
      <c r="B1024" s="46">
        <v>4600</v>
      </c>
      <c r="C1024" s="74">
        <v>13000</v>
      </c>
      <c r="D1024" s="52">
        <v>13000</v>
      </c>
      <c r="E1024" s="52">
        <v>4676</v>
      </c>
      <c r="F1024" s="69"/>
    </row>
    <row r="1025" spans="1:6" s="87" customFormat="1" ht="12" customHeight="1" thickBot="1">
      <c r="A1025" s="64" t="s">
        <v>25</v>
      </c>
      <c r="B1025" s="65">
        <v>9999</v>
      </c>
      <c r="C1025" s="177">
        <f>SUM(C1001,C1004,C1010:C1013,C1024)</f>
        <v>468500</v>
      </c>
      <c r="D1025" s="109">
        <f>SUM(D1001,D1004,D1010:D1013,D1024)</f>
        <v>702201</v>
      </c>
      <c r="E1025" s="109">
        <f>SUM(E1001,E1004,E1010:E1013,E1024)</f>
        <v>506456</v>
      </c>
      <c r="F1025" s="66"/>
    </row>
    <row r="1026" spans="1:5" s="31" customFormat="1" ht="12" customHeight="1">
      <c r="A1026" s="45" t="s">
        <v>68</v>
      </c>
      <c r="B1026" s="46">
        <v>5200</v>
      </c>
      <c r="C1026" s="74">
        <v>25300</v>
      </c>
      <c r="D1026" s="74">
        <v>56000</v>
      </c>
      <c r="E1026" s="74">
        <v>31899</v>
      </c>
    </row>
    <row r="1027" spans="1:5" s="90" customFormat="1" ht="12" customHeight="1">
      <c r="A1027" s="64" t="s">
        <v>69</v>
      </c>
      <c r="B1027" s="65"/>
      <c r="C1027" s="105">
        <f>SUM(C1026)</f>
        <v>25300</v>
      </c>
      <c r="D1027" s="105">
        <f>SUM(D1026)</f>
        <v>56000</v>
      </c>
      <c r="E1027" s="105">
        <f>SUM(E1026)</f>
        <v>31899</v>
      </c>
    </row>
    <row r="1028" spans="1:5" s="87" customFormat="1" ht="12" customHeight="1" thickBot="1">
      <c r="A1028" s="64" t="s">
        <v>70</v>
      </c>
      <c r="B1028" s="65">
        <v>9999</v>
      </c>
      <c r="C1028" s="97">
        <f>SUM(C1027,C1025)</f>
        <v>493800</v>
      </c>
      <c r="D1028" s="97">
        <f>SUM(D1027,D1025)</f>
        <v>758201</v>
      </c>
      <c r="E1028" s="97">
        <f>SUM(E1027,E1025)</f>
        <v>538355</v>
      </c>
    </row>
    <row r="1029" spans="1:5" s="87" customFormat="1" ht="12" customHeight="1">
      <c r="A1029" s="64"/>
      <c r="B1029" s="65"/>
      <c r="C1029" s="80"/>
      <c r="D1029" s="67"/>
      <c r="E1029" s="67"/>
    </row>
    <row r="1030" spans="1:5" s="87" customFormat="1" ht="12" customHeight="1">
      <c r="A1030" s="64" t="s">
        <v>200</v>
      </c>
      <c r="B1030" s="65"/>
      <c r="C1030" s="105">
        <f>SUM(C998,C1028)</f>
        <v>583200</v>
      </c>
      <c r="D1030" s="63">
        <f>SUM(D998,D1028)</f>
        <v>852801</v>
      </c>
      <c r="E1030" s="63">
        <f>SUM(E998,E1028)</f>
        <v>602577</v>
      </c>
    </row>
    <row r="1031" spans="1:5" s="87" customFormat="1" ht="12" customHeight="1">
      <c r="A1031" s="64"/>
      <c r="B1031" s="65"/>
      <c r="C1031" s="74"/>
      <c r="D1031" s="52"/>
      <c r="E1031" s="52"/>
    </row>
    <row r="1032" spans="1:5" s="87" customFormat="1" ht="12" customHeight="1" thickBot="1">
      <c r="A1032" s="98" t="s">
        <v>127</v>
      </c>
      <c r="B1032" s="99"/>
      <c r="C1032" s="175">
        <f>SUM(C948,C976,C1030)</f>
        <v>1337800</v>
      </c>
      <c r="D1032" s="100">
        <f>SUM(D948,D976,D1030)</f>
        <v>2003536</v>
      </c>
      <c r="E1032" s="100">
        <f>SUM(E948,E976,E1030)</f>
        <v>1374168</v>
      </c>
    </row>
    <row r="1033" spans="1:5" s="84" customFormat="1" ht="12" customHeight="1" thickTop="1">
      <c r="A1033" s="221"/>
      <c r="B1033" s="222"/>
      <c r="C1033" s="223"/>
      <c r="D1033" s="224"/>
      <c r="E1033" s="224"/>
    </row>
    <row r="1034" spans="1:5" s="84" customFormat="1" ht="12" customHeight="1">
      <c r="A1034" s="94"/>
      <c r="B1034" s="220"/>
      <c r="C1034" s="171"/>
      <c r="D1034" s="77"/>
      <c r="E1034" s="77"/>
    </row>
    <row r="1035" spans="1:5" s="84" customFormat="1" ht="12" customHeight="1">
      <c r="A1035" s="94"/>
      <c r="B1035" s="220"/>
      <c r="C1035" s="171"/>
      <c r="D1035" s="77"/>
      <c r="E1035" s="77"/>
    </row>
    <row r="1036" spans="1:5" s="84" customFormat="1" ht="12" customHeight="1">
      <c r="A1036" s="208"/>
      <c r="B1036" s="209"/>
      <c r="C1036" s="199"/>
      <c r="D1036" s="200"/>
      <c r="E1036" s="200"/>
    </row>
    <row r="1037" spans="1:5" s="84" customFormat="1" ht="12" customHeight="1">
      <c r="A1037" s="85" t="s">
        <v>201</v>
      </c>
      <c r="B1037" s="115"/>
      <c r="C1037" s="167"/>
      <c r="D1037" s="43"/>
      <c r="E1037" s="43"/>
    </row>
    <row r="1038" spans="1:5" s="84" customFormat="1" ht="12" customHeight="1">
      <c r="A1038" s="64" t="s">
        <v>202</v>
      </c>
      <c r="B1038" s="57"/>
      <c r="C1038" s="72"/>
      <c r="D1038" s="47"/>
      <c r="E1038" s="47"/>
    </row>
    <row r="1039" spans="1:5" s="84" customFormat="1" ht="12" customHeight="1">
      <c r="A1039" s="64" t="s">
        <v>203</v>
      </c>
      <c r="B1039" s="107" t="s">
        <v>204</v>
      </c>
      <c r="C1039" s="72"/>
      <c r="D1039" s="72"/>
      <c r="E1039" s="72"/>
    </row>
    <row r="1040" spans="1:5" s="68" customFormat="1" ht="12" customHeight="1">
      <c r="A1040" s="45" t="s">
        <v>31</v>
      </c>
      <c r="B1040" s="46">
        <v>1000</v>
      </c>
      <c r="C1040" s="116">
        <f>SUM(C1041)</f>
        <v>0</v>
      </c>
      <c r="D1040" s="116">
        <f>SUM(D1041)</f>
        <v>6070</v>
      </c>
      <c r="E1040" s="116">
        <f>SUM(E1041)</f>
        <v>6070</v>
      </c>
    </row>
    <row r="1041" spans="1:5" s="70" customFormat="1" ht="12" customHeight="1">
      <c r="A1041" s="50" t="s">
        <v>39</v>
      </c>
      <c r="B1041" s="51">
        <v>1098</v>
      </c>
      <c r="C1041" s="72"/>
      <c r="D1041" s="72">
        <v>6070</v>
      </c>
      <c r="E1041" s="72">
        <v>6070</v>
      </c>
    </row>
    <row r="1042" spans="1:5" s="68" customFormat="1" ht="12" customHeight="1">
      <c r="A1042" s="45" t="s">
        <v>205</v>
      </c>
      <c r="B1042" s="46">
        <v>2200</v>
      </c>
      <c r="C1042" s="74">
        <f>SUM(C1043)</f>
        <v>214000</v>
      </c>
      <c r="D1042" s="74">
        <f>SUM(D1043)</f>
        <v>211579</v>
      </c>
      <c r="E1042" s="74">
        <f>SUM(E1043)</f>
        <v>109857</v>
      </c>
    </row>
    <row r="1043" spans="1:5" s="70" customFormat="1" ht="12" customHeight="1">
      <c r="A1043" s="50" t="s">
        <v>206</v>
      </c>
      <c r="B1043" s="51">
        <v>2221</v>
      </c>
      <c r="C1043" s="72">
        <f>250000-36000</f>
        <v>214000</v>
      </c>
      <c r="D1043" s="72">
        <v>211579</v>
      </c>
      <c r="E1043" s="72">
        <v>109857</v>
      </c>
    </row>
    <row r="1044" spans="1:5" s="68" customFormat="1" ht="12" customHeight="1">
      <c r="A1044" s="45" t="s">
        <v>338</v>
      </c>
      <c r="B1044" s="46">
        <v>2900</v>
      </c>
      <c r="C1044" s="74">
        <f>SUM(C1045)</f>
        <v>0</v>
      </c>
      <c r="D1044" s="74">
        <f>SUM(D1045)</f>
        <v>96351</v>
      </c>
      <c r="E1044" s="74">
        <f>SUM(E1045)</f>
        <v>19359</v>
      </c>
    </row>
    <row r="1045" spans="1:5" s="70" customFormat="1" ht="12" customHeight="1">
      <c r="A1045" s="50" t="s">
        <v>339</v>
      </c>
      <c r="B1045" s="51">
        <v>2991</v>
      </c>
      <c r="C1045" s="72"/>
      <c r="D1045" s="72">
        <v>96351</v>
      </c>
      <c r="E1045" s="72">
        <v>19359</v>
      </c>
    </row>
    <row r="1046" spans="1:5" s="87" customFormat="1" ht="12" customHeight="1" thickBot="1">
      <c r="A1046" s="64" t="s">
        <v>70</v>
      </c>
      <c r="B1046" s="65">
        <v>9999</v>
      </c>
      <c r="C1046" s="97">
        <f>SUM(C1040,C1042,C1044)</f>
        <v>214000</v>
      </c>
      <c r="D1046" s="97">
        <f>SUM(D1040,D1042,D1044)</f>
        <v>314000</v>
      </c>
      <c r="E1046" s="97">
        <f>SUM(E1040,E1042,E1044)</f>
        <v>135286</v>
      </c>
    </row>
    <row r="1047" spans="1:5" s="87" customFormat="1" ht="12" customHeight="1">
      <c r="A1047" s="64"/>
      <c r="B1047" s="65"/>
      <c r="C1047" s="80"/>
      <c r="D1047" s="80"/>
      <c r="E1047" s="80"/>
    </row>
    <row r="1048" spans="1:5" s="87" customFormat="1" ht="12.75" customHeight="1" thickBot="1">
      <c r="A1048" s="98" t="s">
        <v>207</v>
      </c>
      <c r="B1048" s="99"/>
      <c r="C1048" s="175">
        <f>SUM(C1046)</f>
        <v>214000</v>
      </c>
      <c r="D1048" s="100">
        <f>SUM(D1046)</f>
        <v>314000</v>
      </c>
      <c r="E1048" s="100">
        <f>SUM(E1046)</f>
        <v>135286</v>
      </c>
    </row>
    <row r="1049" spans="1:5" s="84" customFormat="1" ht="12" customHeight="1" thickTop="1">
      <c r="A1049" s="117"/>
      <c r="B1049" s="115"/>
      <c r="C1049" s="167"/>
      <c r="D1049" s="43"/>
      <c r="E1049" s="43"/>
    </row>
    <row r="1050" spans="1:5" s="118" customFormat="1" ht="21.75" customHeight="1" thickBot="1">
      <c r="A1050" s="119" t="s">
        <v>208</v>
      </c>
      <c r="B1050" s="120"/>
      <c r="C1050" s="182">
        <f>SUM(C552,C637,C663,C729,C832,C935,C1032,C1048)</f>
        <v>13122330</v>
      </c>
      <c r="D1050" s="121">
        <f>SUM(D552,D637,D663,D729,D832,D935,D1032,D1048)</f>
        <v>15069266</v>
      </c>
      <c r="E1050" s="121">
        <f>SUM(E552,E637,E663,E729,E832,E935,E1032,E1048)</f>
        <v>9428287</v>
      </c>
    </row>
    <row r="1051" spans="1:5" s="87" customFormat="1" ht="12" customHeight="1" thickTop="1">
      <c r="A1051" s="85"/>
      <c r="B1051" s="104"/>
      <c r="C1051" s="80"/>
      <c r="D1051" s="67"/>
      <c r="E1051" s="67"/>
    </row>
    <row r="1052" spans="1:5" s="122" customFormat="1" ht="12" customHeight="1">
      <c r="A1052" s="123" t="s">
        <v>209</v>
      </c>
      <c r="B1052" s="83"/>
      <c r="C1052" s="74"/>
      <c r="D1052" s="52"/>
      <c r="E1052" s="52"/>
    </row>
    <row r="1053" spans="1:5" s="122" customFormat="1" ht="12" customHeight="1">
      <c r="A1053" s="123" t="s">
        <v>210</v>
      </c>
      <c r="B1053" s="83"/>
      <c r="C1053" s="74"/>
      <c r="D1053" s="52"/>
      <c r="E1053" s="52"/>
    </row>
    <row r="1054" spans="1:5" s="88" customFormat="1" ht="12" customHeight="1">
      <c r="A1054" s="64" t="s">
        <v>6</v>
      </c>
      <c r="B1054" s="65"/>
      <c r="C1054" s="72"/>
      <c r="D1054" s="47"/>
      <c r="E1054" s="47"/>
    </row>
    <row r="1055" spans="1:5" s="88" customFormat="1" ht="12" customHeight="1">
      <c r="A1055" s="64" t="s">
        <v>7</v>
      </c>
      <c r="B1055" s="65"/>
      <c r="C1055" s="72"/>
      <c r="D1055" s="47"/>
      <c r="E1055" s="47"/>
    </row>
    <row r="1056" spans="1:5" s="88" customFormat="1" ht="12" customHeight="1">
      <c r="A1056" s="64" t="s">
        <v>8</v>
      </c>
      <c r="B1056" s="65" t="s">
        <v>9</v>
      </c>
      <c r="C1056" s="72"/>
      <c r="D1056" s="47"/>
      <c r="E1056" s="47"/>
    </row>
    <row r="1057" spans="1:5" s="31" customFormat="1" ht="12" customHeight="1">
      <c r="A1057" s="45" t="s">
        <v>10</v>
      </c>
      <c r="B1057" s="46">
        <v>100</v>
      </c>
      <c r="C1057" s="73">
        <f>SUM(C1058:C1059)</f>
        <v>228552</v>
      </c>
      <c r="D1057" s="48">
        <f>SUM(D1058:D1059)</f>
        <v>206641</v>
      </c>
      <c r="E1057" s="48">
        <f>SUM(E1058:E1059)</f>
        <v>74424</v>
      </c>
    </row>
    <row r="1058" spans="1:5" ht="12" customHeight="1">
      <c r="A1058" s="50" t="s">
        <v>12</v>
      </c>
      <c r="B1058" s="51">
        <v>101</v>
      </c>
      <c r="C1058" s="72">
        <v>228552</v>
      </c>
      <c r="D1058" s="47">
        <v>206641</v>
      </c>
      <c r="E1058" s="47">
        <v>74424</v>
      </c>
    </row>
    <row r="1059" spans="1:5" ht="12" customHeight="1">
      <c r="A1059" s="50" t="s">
        <v>15</v>
      </c>
      <c r="B1059" s="51">
        <v>109</v>
      </c>
      <c r="C1059" s="72"/>
      <c r="D1059" s="47"/>
      <c r="E1059" s="47"/>
    </row>
    <row r="1060" spans="1:5" s="31" customFormat="1" ht="12" customHeight="1">
      <c r="A1060" s="45" t="s">
        <v>16</v>
      </c>
      <c r="B1060" s="46">
        <v>200</v>
      </c>
      <c r="C1060" s="73">
        <f>SUM(C1061:C1064)</f>
        <v>0</v>
      </c>
      <c r="D1060" s="48">
        <f>SUM(D1061:D1064)</f>
        <v>21904</v>
      </c>
      <c r="E1060" s="48">
        <f>SUM(E1061:E1064)</f>
        <v>21904</v>
      </c>
    </row>
    <row r="1061" spans="1:5" ht="12" customHeight="1">
      <c r="A1061" s="50" t="s">
        <v>139</v>
      </c>
      <c r="B1061" s="51">
        <v>202</v>
      </c>
      <c r="C1061" s="72"/>
      <c r="D1061" s="47">
        <v>20802</v>
      </c>
      <c r="E1061" s="47">
        <v>20802</v>
      </c>
    </row>
    <row r="1062" spans="1:5" ht="12" customHeight="1">
      <c r="A1062" s="50" t="s">
        <v>19</v>
      </c>
      <c r="B1062" s="51">
        <v>205</v>
      </c>
      <c r="C1062" s="72"/>
      <c r="D1062" s="47">
        <v>774</v>
      </c>
      <c r="E1062" s="47">
        <v>774</v>
      </c>
    </row>
    <row r="1063" spans="1:5" ht="12" customHeight="1">
      <c r="A1063" s="50" t="s">
        <v>98</v>
      </c>
      <c r="B1063" s="51">
        <v>208</v>
      </c>
      <c r="C1063" s="72"/>
      <c r="D1063" s="47"/>
      <c r="E1063" s="47"/>
    </row>
    <row r="1064" spans="1:5" ht="12" customHeight="1">
      <c r="A1064" s="50" t="s">
        <v>21</v>
      </c>
      <c r="B1064" s="51">
        <v>209</v>
      </c>
      <c r="C1064" s="72"/>
      <c r="D1064" s="47">
        <v>328</v>
      </c>
      <c r="E1064" s="47">
        <v>328</v>
      </c>
    </row>
    <row r="1065" spans="1:5" s="31" customFormat="1" ht="12" customHeight="1">
      <c r="A1065" s="45" t="s">
        <v>22</v>
      </c>
      <c r="B1065" s="46">
        <v>300</v>
      </c>
      <c r="C1065" s="74">
        <v>57595</v>
      </c>
      <c r="D1065" s="52">
        <v>57383</v>
      </c>
      <c r="E1065" s="52">
        <v>19044</v>
      </c>
    </row>
    <row r="1066" spans="1:5" s="31" customFormat="1" ht="12" customHeight="1">
      <c r="A1066" s="45" t="s">
        <v>23</v>
      </c>
      <c r="B1066" s="46">
        <v>500</v>
      </c>
      <c r="C1066" s="74">
        <v>9599</v>
      </c>
      <c r="D1066" s="52">
        <v>9600</v>
      </c>
      <c r="E1066" s="52">
        <v>3457</v>
      </c>
    </row>
    <row r="1067" spans="1:5" s="31" customFormat="1" ht="12" customHeight="1">
      <c r="A1067" s="45" t="s">
        <v>24</v>
      </c>
      <c r="B1067" s="46">
        <v>700</v>
      </c>
      <c r="C1067" s="74">
        <v>1600</v>
      </c>
      <c r="D1067" s="52">
        <v>1818</v>
      </c>
      <c r="E1067" s="52">
        <v>889</v>
      </c>
    </row>
    <row r="1068" spans="1:5" s="90" customFormat="1" ht="12" customHeight="1" thickBot="1">
      <c r="A1068" s="64" t="s">
        <v>66</v>
      </c>
      <c r="B1068" s="65"/>
      <c r="C1068" s="97">
        <f>SUM(C1057,C1060,C1065:C1067)</f>
        <v>297346</v>
      </c>
      <c r="D1068" s="92">
        <f>SUM(D1057,D1060,D1065:D1067)</f>
        <v>297346</v>
      </c>
      <c r="E1068" s="92">
        <f>SUM(E1057,E1060,E1065:E1067)</f>
        <v>119718</v>
      </c>
    </row>
    <row r="1069" spans="1:5" s="90" customFormat="1" ht="12" customHeight="1" thickBot="1">
      <c r="A1069" s="98" t="s">
        <v>26</v>
      </c>
      <c r="B1069" s="99"/>
      <c r="C1069" s="175">
        <f>SUM(C1068)</f>
        <v>297346</v>
      </c>
      <c r="D1069" s="100">
        <f>SUM(D1068)</f>
        <v>297346</v>
      </c>
      <c r="E1069" s="100">
        <f>SUM(E1068)</f>
        <v>119718</v>
      </c>
    </row>
    <row r="1070" spans="1:5" s="88" customFormat="1" ht="12" customHeight="1" thickTop="1">
      <c r="A1070" s="85"/>
      <c r="B1070" s="104"/>
      <c r="C1070" s="167"/>
      <c r="D1070" s="43"/>
      <c r="E1070" s="43"/>
    </row>
    <row r="1071" spans="1:5" ht="12" customHeight="1">
      <c r="A1071" s="45" t="s">
        <v>27</v>
      </c>
      <c r="B1071" s="46"/>
      <c r="C1071" s="72"/>
      <c r="D1071" s="47"/>
      <c r="E1071" s="47"/>
    </row>
    <row r="1072" spans="1:5" ht="12" customHeight="1">
      <c r="A1072" s="45" t="s">
        <v>28</v>
      </c>
      <c r="B1072" s="46" t="s">
        <v>11</v>
      </c>
      <c r="C1072" s="72"/>
      <c r="D1072" s="47"/>
      <c r="E1072" s="47"/>
    </row>
    <row r="1073" spans="1:5" ht="12" customHeight="1">
      <c r="A1073" s="45" t="s">
        <v>40</v>
      </c>
      <c r="B1073" s="46" t="s">
        <v>41</v>
      </c>
      <c r="C1073" s="72"/>
      <c r="D1073" s="47"/>
      <c r="E1073" s="47"/>
    </row>
    <row r="1074" spans="1:5" s="31" customFormat="1" ht="12" customHeight="1">
      <c r="A1074" s="45" t="s">
        <v>31</v>
      </c>
      <c r="B1074" s="46">
        <v>1000</v>
      </c>
      <c r="C1074" s="74">
        <f>SUM(C1075:C1077)</f>
        <v>0</v>
      </c>
      <c r="D1074" s="74">
        <f>SUM(D1075:D1077)</f>
        <v>0</v>
      </c>
      <c r="E1074" s="74">
        <f>SUM(E1075:E1077)</f>
        <v>778</v>
      </c>
    </row>
    <row r="1075" spans="1:5" s="31" customFormat="1" ht="12" customHeight="1">
      <c r="A1075" s="50" t="s">
        <v>33</v>
      </c>
      <c r="B1075" s="51">
        <v>1015</v>
      </c>
      <c r="C1075" s="74"/>
      <c r="D1075" s="52"/>
      <c r="E1075" s="58">
        <v>161</v>
      </c>
    </row>
    <row r="1076" spans="1:5" s="31" customFormat="1" ht="12" customHeight="1">
      <c r="A1076" s="50" t="s">
        <v>37</v>
      </c>
      <c r="B1076" s="51">
        <v>1051</v>
      </c>
      <c r="C1076" s="74"/>
      <c r="D1076" s="52"/>
      <c r="E1076" s="58">
        <v>148</v>
      </c>
    </row>
    <row r="1077" spans="1:5" ht="12" customHeight="1">
      <c r="A1077" s="50" t="s">
        <v>39</v>
      </c>
      <c r="B1077" s="51">
        <v>1098</v>
      </c>
      <c r="C1077" s="72"/>
      <c r="D1077" s="47"/>
      <c r="E1077" s="47">
        <v>469</v>
      </c>
    </row>
    <row r="1078" spans="1:5" s="31" customFormat="1" ht="12" customHeight="1" thickBot="1">
      <c r="A1078" s="45" t="s">
        <v>25</v>
      </c>
      <c r="B1078" s="46">
        <v>9999</v>
      </c>
      <c r="C1078" s="78">
        <f>SUM(,C1074)</f>
        <v>0</v>
      </c>
      <c r="D1078" s="62">
        <f>SUM(,D1074)</f>
        <v>0</v>
      </c>
      <c r="E1078" s="62">
        <f>SUM(,E1074)</f>
        <v>778</v>
      </c>
    </row>
    <row r="1079" spans="1:5" s="31" customFormat="1" ht="12" customHeight="1">
      <c r="A1079" s="45" t="s">
        <v>43</v>
      </c>
      <c r="B1079" s="46"/>
      <c r="C1079" s="74">
        <f aca="true" t="shared" si="0" ref="C1079:E1080">SUM(C1078)</f>
        <v>0</v>
      </c>
      <c r="D1079" s="52">
        <f t="shared" si="0"/>
        <v>0</v>
      </c>
      <c r="E1079" s="52">
        <f t="shared" si="0"/>
        <v>778</v>
      </c>
    </row>
    <row r="1080" spans="1:5" ht="12" customHeight="1" thickBot="1">
      <c r="A1080" s="42" t="s">
        <v>48</v>
      </c>
      <c r="B1080" s="54"/>
      <c r="C1080" s="81">
        <f t="shared" si="0"/>
        <v>0</v>
      </c>
      <c r="D1080" s="55">
        <f t="shared" si="0"/>
        <v>0</v>
      </c>
      <c r="E1080" s="55">
        <f t="shared" si="0"/>
        <v>778</v>
      </c>
    </row>
    <row r="1081" spans="1:5" s="31" customFormat="1" ht="12" customHeight="1" thickTop="1">
      <c r="A1081" s="45"/>
      <c r="B1081" s="46"/>
      <c r="C1081" s="74"/>
      <c r="D1081" s="52"/>
      <c r="E1081" s="52"/>
    </row>
    <row r="1082" spans="1:5" s="88" customFormat="1" ht="12" customHeight="1">
      <c r="A1082" s="64" t="s">
        <v>49</v>
      </c>
      <c r="B1082" s="65"/>
      <c r="C1082" s="72"/>
      <c r="D1082" s="47"/>
      <c r="E1082" s="47"/>
    </row>
    <row r="1083" spans="1:5" s="88" customFormat="1" ht="12" customHeight="1">
      <c r="A1083" s="64" t="s">
        <v>59</v>
      </c>
      <c r="B1083" s="65" t="s">
        <v>60</v>
      </c>
      <c r="C1083" s="72"/>
      <c r="D1083" s="47"/>
      <c r="E1083" s="47"/>
    </row>
    <row r="1084" spans="1:5" s="31" customFormat="1" ht="12" customHeight="1">
      <c r="A1084" s="45" t="s">
        <v>67</v>
      </c>
      <c r="B1084" s="46">
        <v>5100</v>
      </c>
      <c r="C1084" s="74"/>
      <c r="D1084" s="74">
        <v>45000</v>
      </c>
      <c r="E1084" s="74">
        <v>0</v>
      </c>
    </row>
    <row r="1085" spans="1:5" s="31" customFormat="1" ht="12" customHeight="1">
      <c r="A1085" s="45" t="s">
        <v>68</v>
      </c>
      <c r="B1085" s="46">
        <v>5200</v>
      </c>
      <c r="C1085" s="74">
        <f>132397+6000</f>
        <v>138397</v>
      </c>
      <c r="D1085" s="74">
        <v>778082</v>
      </c>
      <c r="E1085" s="74">
        <v>537457</v>
      </c>
    </row>
    <row r="1086" spans="1:5" s="31" customFormat="1" ht="12" customHeight="1">
      <c r="A1086" s="45" t="s">
        <v>136</v>
      </c>
      <c r="B1086" s="46">
        <v>5300</v>
      </c>
      <c r="C1086" s="74"/>
      <c r="D1086" s="74"/>
      <c r="E1086" s="74"/>
    </row>
    <row r="1087" spans="1:5" s="31" customFormat="1" ht="12" customHeight="1">
      <c r="A1087" s="45" t="s">
        <v>69</v>
      </c>
      <c r="B1087" s="46"/>
      <c r="C1087" s="74">
        <f>SUM(C1084:C1086)</f>
        <v>138397</v>
      </c>
      <c r="D1087" s="52">
        <f>SUM(D1084:D1086)</f>
        <v>823082</v>
      </c>
      <c r="E1087" s="52">
        <f>SUM(E1084:E1086)</f>
        <v>537457</v>
      </c>
    </row>
    <row r="1088" spans="1:5" s="31" customFormat="1" ht="12" customHeight="1">
      <c r="A1088" s="45" t="s">
        <v>70</v>
      </c>
      <c r="B1088" s="46">
        <v>9999</v>
      </c>
      <c r="C1088" s="74">
        <f>SUM(C1087)</f>
        <v>138397</v>
      </c>
      <c r="D1088" s="52">
        <f>SUM(D1087)</f>
        <v>823082</v>
      </c>
      <c r="E1088" s="52">
        <f>SUM(E1087)</f>
        <v>537457</v>
      </c>
    </row>
    <row r="1089" spans="1:5" s="31" customFormat="1" ht="12" customHeight="1">
      <c r="A1089" s="45"/>
      <c r="B1089" s="46"/>
      <c r="C1089" s="173"/>
      <c r="D1089" s="79"/>
      <c r="E1089" s="79"/>
    </row>
    <row r="1090" spans="1:5" s="90" customFormat="1" ht="12" customHeight="1" thickBot="1">
      <c r="A1090" s="98" t="s">
        <v>75</v>
      </c>
      <c r="B1090" s="99"/>
      <c r="C1090" s="81">
        <f>SUM(C1088)</f>
        <v>138397</v>
      </c>
      <c r="D1090" s="55">
        <f>SUM(D1088)</f>
        <v>823082</v>
      </c>
      <c r="E1090" s="55">
        <f>SUM(E1088)</f>
        <v>537457</v>
      </c>
    </row>
    <row r="1091" spans="1:5" s="90" customFormat="1" ht="12" customHeight="1" thickTop="1">
      <c r="A1091" s="85"/>
      <c r="B1091" s="104"/>
      <c r="C1091" s="80"/>
      <c r="D1091" s="67"/>
      <c r="E1091" s="67"/>
    </row>
    <row r="1092" spans="1:5" s="88" customFormat="1" ht="12" customHeight="1">
      <c r="A1092" s="64" t="s">
        <v>76</v>
      </c>
      <c r="B1092" s="65"/>
      <c r="C1092" s="72"/>
      <c r="D1092" s="47"/>
      <c r="E1092" s="47"/>
    </row>
    <row r="1093" spans="1:5" ht="12" customHeight="1">
      <c r="A1093" s="45" t="s">
        <v>77</v>
      </c>
      <c r="B1093" s="46" t="s">
        <v>78</v>
      </c>
      <c r="C1093" s="72"/>
      <c r="D1093" s="47"/>
      <c r="E1093" s="47"/>
    </row>
    <row r="1094" spans="1:5" s="31" customFormat="1" ht="12" customHeight="1">
      <c r="A1094" s="45" t="s">
        <v>81</v>
      </c>
      <c r="B1094" s="46">
        <v>5500</v>
      </c>
      <c r="C1094" s="74"/>
      <c r="D1094" s="52">
        <v>229000</v>
      </c>
      <c r="E1094" s="52">
        <v>0</v>
      </c>
    </row>
    <row r="1095" spans="1:5" s="31" customFormat="1" ht="12" customHeight="1" thickBot="1">
      <c r="A1095" s="45" t="s">
        <v>89</v>
      </c>
      <c r="B1095" s="46">
        <v>9999</v>
      </c>
      <c r="C1095" s="78">
        <f>SUM(C1094)</f>
        <v>0</v>
      </c>
      <c r="D1095" s="62">
        <f>SUM(D1094)</f>
        <v>229000</v>
      </c>
      <c r="E1095" s="62">
        <f>SUM(E1094)</f>
        <v>0</v>
      </c>
    </row>
    <row r="1096" spans="1:5" s="31" customFormat="1" ht="12" customHeight="1">
      <c r="A1096" s="45"/>
      <c r="B1096" s="46"/>
      <c r="C1096" s="173"/>
      <c r="D1096" s="79"/>
      <c r="E1096" s="79"/>
    </row>
    <row r="1097" spans="1:5" s="88" customFormat="1" ht="12" customHeight="1">
      <c r="A1097" s="64" t="s">
        <v>92</v>
      </c>
      <c r="B1097" s="65" t="s">
        <v>93</v>
      </c>
      <c r="C1097" s="72"/>
      <c r="D1097" s="47"/>
      <c r="E1097" s="47"/>
    </row>
    <row r="1098" spans="1:5" s="68" customFormat="1" ht="12" customHeight="1">
      <c r="A1098" s="45" t="s">
        <v>31</v>
      </c>
      <c r="B1098" s="46">
        <v>1000</v>
      </c>
      <c r="C1098" s="74">
        <f>SUM(C1099:C1100)</f>
        <v>0</v>
      </c>
      <c r="D1098" s="52">
        <f>SUM(D1099:D1100)</f>
        <v>0</v>
      </c>
      <c r="E1098" s="52">
        <f>SUM(E1099:E1100)</f>
        <v>5266</v>
      </c>
    </row>
    <row r="1099" spans="1:5" s="70" customFormat="1" ht="12" customHeight="1">
      <c r="A1099" s="50" t="s">
        <v>61</v>
      </c>
      <c r="B1099" s="51">
        <v>1012</v>
      </c>
      <c r="C1099" s="72">
        <f>55000-55000</f>
        <v>0</v>
      </c>
      <c r="D1099" s="47">
        <f>55000-55000</f>
        <v>0</v>
      </c>
      <c r="E1099" s="47">
        <v>5088</v>
      </c>
    </row>
    <row r="1100" spans="1:5" s="70" customFormat="1" ht="12" customHeight="1">
      <c r="A1100" s="50" t="s">
        <v>39</v>
      </c>
      <c r="B1100" s="51">
        <v>1098</v>
      </c>
      <c r="C1100" s="179"/>
      <c r="D1100" s="124"/>
      <c r="E1100" s="124">
        <v>178</v>
      </c>
    </row>
    <row r="1101" spans="1:5" s="90" customFormat="1" ht="12" customHeight="1" thickBot="1">
      <c r="A1101" s="64" t="s">
        <v>66</v>
      </c>
      <c r="B1101" s="65">
        <v>9999</v>
      </c>
      <c r="C1101" s="97">
        <f>SUM(C1098)</f>
        <v>0</v>
      </c>
      <c r="D1101" s="92">
        <f>SUM(D1098)</f>
        <v>0</v>
      </c>
      <c r="E1101" s="92">
        <f>SUM(E1098)</f>
        <v>5266</v>
      </c>
    </row>
    <row r="1102" spans="1:5" s="90" customFormat="1" ht="12" customHeight="1" thickBot="1">
      <c r="A1102" s="98" t="s">
        <v>94</v>
      </c>
      <c r="B1102" s="99"/>
      <c r="C1102" s="81">
        <f>SUM(C1101,C1095)</f>
        <v>0</v>
      </c>
      <c r="D1102" s="55">
        <f>SUM(D1101,D1095)</f>
        <v>229000</v>
      </c>
      <c r="E1102" s="55">
        <f>SUM(E1101,E1095)</f>
        <v>5266</v>
      </c>
    </row>
    <row r="1103" spans="1:5" s="90" customFormat="1" ht="12" customHeight="1" thickTop="1">
      <c r="A1103" s="221"/>
      <c r="B1103" s="231"/>
      <c r="C1103" s="232"/>
      <c r="D1103" s="233"/>
      <c r="E1103" s="233"/>
    </row>
    <row r="1104" spans="1:5" s="91" customFormat="1" ht="12" customHeight="1">
      <c r="A1104" s="94"/>
      <c r="B1104" s="219"/>
      <c r="C1104" s="172"/>
      <c r="D1104" s="56"/>
      <c r="E1104" s="56"/>
    </row>
    <row r="1105" spans="1:5" s="70" customFormat="1" ht="12" customHeight="1">
      <c r="A1105" s="45" t="s">
        <v>95</v>
      </c>
      <c r="B1105" s="46"/>
      <c r="C1105" s="72"/>
      <c r="D1105" s="47"/>
      <c r="E1105" s="47"/>
    </row>
    <row r="1106" spans="1:5" s="70" customFormat="1" ht="12" customHeight="1">
      <c r="A1106" s="60" t="s">
        <v>326</v>
      </c>
      <c r="B1106" s="38"/>
      <c r="C1106" s="179"/>
      <c r="D1106" s="124"/>
      <c r="E1106" s="124"/>
    </row>
    <row r="1107" spans="1:5" s="70" customFormat="1" ht="12" customHeight="1">
      <c r="A1107" s="45" t="s">
        <v>96</v>
      </c>
      <c r="B1107" s="46" t="s">
        <v>97</v>
      </c>
      <c r="C1107" s="72"/>
      <c r="D1107" s="47"/>
      <c r="E1107" s="47"/>
    </row>
    <row r="1108" spans="1:5" s="68" customFormat="1" ht="12" customHeight="1">
      <c r="A1108" s="45" t="s">
        <v>16</v>
      </c>
      <c r="B1108" s="46">
        <v>200</v>
      </c>
      <c r="C1108" s="74">
        <f>SUM(C1109:C1110)</f>
        <v>0</v>
      </c>
      <c r="D1108" s="74">
        <f>SUM(D1109:D1110)</f>
        <v>16211</v>
      </c>
      <c r="E1108" s="74">
        <f>SUM(E1109:E1110)</f>
        <v>16211</v>
      </c>
    </row>
    <row r="1109" spans="1:5" s="70" customFormat="1" ht="12" customHeight="1">
      <c r="A1109" s="50" t="s">
        <v>17</v>
      </c>
      <c r="B1109" s="51">
        <v>201</v>
      </c>
      <c r="C1109" s="72"/>
      <c r="D1109" s="72">
        <v>11047</v>
      </c>
      <c r="E1109" s="72">
        <v>11047</v>
      </c>
    </row>
    <row r="1110" spans="1:5" s="70" customFormat="1" ht="12" customHeight="1">
      <c r="A1110" s="50" t="s">
        <v>139</v>
      </c>
      <c r="B1110" s="51">
        <v>202</v>
      </c>
      <c r="C1110" s="72"/>
      <c r="D1110" s="72">
        <v>5164</v>
      </c>
      <c r="E1110" s="72">
        <v>5164</v>
      </c>
    </row>
    <row r="1111" spans="1:5" s="68" customFormat="1" ht="12" customHeight="1" thickBot="1">
      <c r="A1111" s="45" t="s">
        <v>25</v>
      </c>
      <c r="B1111" s="46">
        <v>9999</v>
      </c>
      <c r="C1111" s="78">
        <f>SUM(C1108)</f>
        <v>0</v>
      </c>
      <c r="D1111" s="78">
        <f>SUM(D1108)</f>
        <v>16211</v>
      </c>
      <c r="E1111" s="78">
        <f>SUM(E1108)</f>
        <v>16211</v>
      </c>
    </row>
    <row r="1112" spans="1:5" s="68" customFormat="1" ht="12" customHeight="1">
      <c r="A1112" s="44"/>
      <c r="B1112" s="41"/>
      <c r="C1112" s="210"/>
      <c r="D1112" s="210"/>
      <c r="E1112" s="210"/>
    </row>
    <row r="1113" spans="1:5" ht="12" customHeight="1">
      <c r="A1113" s="44" t="s">
        <v>102</v>
      </c>
      <c r="B1113" s="41" t="s">
        <v>103</v>
      </c>
      <c r="C1113" s="167"/>
      <c r="D1113" s="43"/>
      <c r="E1113" s="43"/>
    </row>
    <row r="1114" spans="1:5" s="68" customFormat="1" ht="12" customHeight="1">
      <c r="A1114" s="45" t="s">
        <v>31</v>
      </c>
      <c r="B1114" s="46">
        <v>1000</v>
      </c>
      <c r="C1114" s="183">
        <f>SUM(C1116:C1121)</f>
        <v>19000</v>
      </c>
      <c r="D1114" s="125">
        <f>SUM(D1115:D1121)</f>
        <v>58601</v>
      </c>
      <c r="E1114" s="125">
        <f>SUM(E1115:E1121)</f>
        <v>47283</v>
      </c>
    </row>
    <row r="1115" spans="1:5" s="68" customFormat="1" ht="12" customHeight="1">
      <c r="A1115" s="50" t="s">
        <v>101</v>
      </c>
      <c r="B1115" s="51">
        <v>1011</v>
      </c>
      <c r="C1115" s="183"/>
      <c r="D1115" s="125">
        <v>31920</v>
      </c>
      <c r="E1115" s="125">
        <v>31920</v>
      </c>
    </row>
    <row r="1116" spans="1:5" s="68" customFormat="1" ht="12" customHeight="1">
      <c r="A1116" s="50" t="s">
        <v>32</v>
      </c>
      <c r="B1116" s="51">
        <v>1013</v>
      </c>
      <c r="C1116" s="169">
        <v>1000</v>
      </c>
      <c r="D1116" s="58">
        <v>1000</v>
      </c>
      <c r="E1116" s="58">
        <v>630</v>
      </c>
    </row>
    <row r="1117" spans="1:5" s="70" customFormat="1" ht="12" customHeight="1">
      <c r="A1117" s="50" t="s">
        <v>33</v>
      </c>
      <c r="B1117" s="51">
        <v>1015</v>
      </c>
      <c r="C1117" s="72">
        <v>9000</v>
      </c>
      <c r="D1117" s="47">
        <v>9000</v>
      </c>
      <c r="E1117" s="47">
        <v>1476</v>
      </c>
    </row>
    <row r="1118" spans="1:5" s="70" customFormat="1" ht="12" customHeight="1">
      <c r="A1118" s="50" t="s">
        <v>34</v>
      </c>
      <c r="B1118" s="51">
        <v>1016</v>
      </c>
      <c r="C1118" s="72"/>
      <c r="D1118" s="47">
        <v>7681</v>
      </c>
      <c r="E1118" s="47">
        <v>7681</v>
      </c>
    </row>
    <row r="1119" spans="1:5" s="70" customFormat="1" ht="12" customHeight="1">
      <c r="A1119" s="50" t="s">
        <v>35</v>
      </c>
      <c r="B1119" s="51">
        <v>1020</v>
      </c>
      <c r="C1119" s="72">
        <v>6000</v>
      </c>
      <c r="D1119" s="47">
        <v>6000</v>
      </c>
      <c r="E1119" s="47">
        <v>5576</v>
      </c>
    </row>
    <row r="1120" spans="1:5" s="70" customFormat="1" ht="12" customHeight="1">
      <c r="A1120" s="50" t="s">
        <v>58</v>
      </c>
      <c r="B1120" s="51">
        <v>1091</v>
      </c>
      <c r="C1120" s="72">
        <v>1090</v>
      </c>
      <c r="D1120" s="47">
        <v>1090</v>
      </c>
      <c r="E1120" s="47">
        <v>0</v>
      </c>
    </row>
    <row r="1121" spans="1:5" s="70" customFormat="1" ht="12" customHeight="1">
      <c r="A1121" s="50" t="s">
        <v>39</v>
      </c>
      <c r="B1121" s="51">
        <v>1098</v>
      </c>
      <c r="C1121" s="72">
        <v>1910</v>
      </c>
      <c r="D1121" s="47">
        <v>1910</v>
      </c>
      <c r="E1121" s="47">
        <v>0</v>
      </c>
    </row>
    <row r="1122" spans="1:5" s="31" customFormat="1" ht="12" customHeight="1" thickBot="1">
      <c r="A1122" s="60" t="s">
        <v>25</v>
      </c>
      <c r="B1122" s="38">
        <v>9999</v>
      </c>
      <c r="C1122" s="75">
        <f>SUM(C1114)</f>
        <v>19000</v>
      </c>
      <c r="D1122" s="53">
        <f>SUM(D1114)</f>
        <v>58601</v>
      </c>
      <c r="E1122" s="53">
        <f>SUM(E1114)</f>
        <v>47283</v>
      </c>
    </row>
    <row r="1123" spans="1:5" s="31" customFormat="1" ht="12" customHeight="1">
      <c r="A1123" s="45"/>
      <c r="B1123" s="46"/>
      <c r="C1123" s="156"/>
      <c r="D1123" s="76"/>
      <c r="E1123" s="76"/>
    </row>
    <row r="1124" spans="1:5" s="88" customFormat="1" ht="12" customHeight="1">
      <c r="A1124" s="64" t="s">
        <v>211</v>
      </c>
      <c r="B1124" s="65" t="s">
        <v>212</v>
      </c>
      <c r="C1124" s="72"/>
      <c r="D1124" s="47"/>
      <c r="E1124" s="47"/>
    </row>
    <row r="1125" spans="1:5" s="31" customFormat="1" ht="12" customHeight="1">
      <c r="A1125" s="45" t="s">
        <v>68</v>
      </c>
      <c r="B1125" s="46">
        <v>5200</v>
      </c>
      <c r="C1125" s="74">
        <v>12000</v>
      </c>
      <c r="D1125" s="52">
        <v>12000</v>
      </c>
      <c r="E1125" s="52">
        <v>4000</v>
      </c>
    </row>
    <row r="1126" spans="1:5" s="31" customFormat="1" ht="12" customHeight="1">
      <c r="A1126" s="45" t="s">
        <v>69</v>
      </c>
      <c r="B1126" s="46"/>
      <c r="C1126" s="74">
        <f aca="true" t="shared" si="1" ref="C1126:E1127">SUM(C1125)</f>
        <v>12000</v>
      </c>
      <c r="D1126" s="52">
        <f t="shared" si="1"/>
        <v>12000</v>
      </c>
      <c r="E1126" s="52">
        <f t="shared" si="1"/>
        <v>4000</v>
      </c>
    </row>
    <row r="1127" spans="1:5" s="31" customFormat="1" ht="12" customHeight="1" thickBot="1">
      <c r="A1127" s="45" t="s">
        <v>70</v>
      </c>
      <c r="B1127" s="46">
        <v>9999</v>
      </c>
      <c r="C1127" s="78">
        <f t="shared" si="1"/>
        <v>12000</v>
      </c>
      <c r="D1127" s="62">
        <f t="shared" si="1"/>
        <v>12000</v>
      </c>
      <c r="E1127" s="62">
        <f t="shared" si="1"/>
        <v>4000</v>
      </c>
    </row>
    <row r="1128" spans="1:5" s="31" customFormat="1" ht="12" customHeight="1">
      <c r="A1128" s="45" t="s">
        <v>105</v>
      </c>
      <c r="B1128" s="46"/>
      <c r="C1128" s="73">
        <f>SUM(C1127,C1122,C1111)</f>
        <v>31000</v>
      </c>
      <c r="D1128" s="48">
        <f>SUM(D1127,D1122,D1111)</f>
        <v>86812</v>
      </c>
      <c r="E1128" s="48">
        <f>SUM(E1127,E1122,E1111)</f>
        <v>67494</v>
      </c>
    </row>
    <row r="1129" spans="1:5" s="68" customFormat="1" ht="12" customHeight="1" thickBot="1">
      <c r="A1129" s="42" t="s">
        <v>106</v>
      </c>
      <c r="B1129" s="54"/>
      <c r="C1129" s="81">
        <f>SUM(C1128)</f>
        <v>31000</v>
      </c>
      <c r="D1129" s="55">
        <f>SUM(D1128)</f>
        <v>86812</v>
      </c>
      <c r="E1129" s="55">
        <f>SUM(E1128)</f>
        <v>67494</v>
      </c>
    </row>
    <row r="1130" spans="1:5" s="68" customFormat="1" ht="12" customHeight="1" thickTop="1">
      <c r="A1130" s="44"/>
      <c r="B1130" s="41"/>
      <c r="C1130" s="80"/>
      <c r="D1130" s="67"/>
      <c r="E1130" s="67"/>
    </row>
    <row r="1131" spans="1:5" s="87" customFormat="1" ht="12" customHeight="1">
      <c r="A1131" s="64" t="s">
        <v>107</v>
      </c>
      <c r="B1131" s="65"/>
      <c r="C1131" s="74"/>
      <c r="D1131" s="52"/>
      <c r="E1131" s="52"/>
    </row>
    <row r="1132" spans="1:5" s="87" customFormat="1" ht="12" customHeight="1">
      <c r="A1132" s="64" t="s">
        <v>112</v>
      </c>
      <c r="B1132" s="65"/>
      <c r="C1132" s="74"/>
      <c r="D1132" s="52"/>
      <c r="E1132" s="52"/>
    </row>
    <row r="1133" spans="1:5" s="88" customFormat="1" ht="12" customHeight="1">
      <c r="A1133" s="64" t="s">
        <v>213</v>
      </c>
      <c r="B1133" s="65" t="s">
        <v>214</v>
      </c>
      <c r="C1133" s="72"/>
      <c r="D1133" s="47"/>
      <c r="E1133" s="47"/>
    </row>
    <row r="1134" spans="1:5" s="31" customFormat="1" ht="12" customHeight="1">
      <c r="A1134" s="45" t="s">
        <v>68</v>
      </c>
      <c r="B1134" s="46">
        <v>5200</v>
      </c>
      <c r="C1134" s="74">
        <v>12000</v>
      </c>
      <c r="D1134" s="52">
        <v>52488</v>
      </c>
      <c r="E1134" s="52">
        <v>51488</v>
      </c>
    </row>
    <row r="1135" spans="1:5" s="31" customFormat="1" ht="12" customHeight="1">
      <c r="A1135" s="45" t="s">
        <v>69</v>
      </c>
      <c r="B1135" s="46"/>
      <c r="C1135" s="74">
        <f aca="true" t="shared" si="2" ref="C1135:E1136">SUM(C1134)</f>
        <v>12000</v>
      </c>
      <c r="D1135" s="52">
        <f t="shared" si="2"/>
        <v>52488</v>
      </c>
      <c r="E1135" s="52">
        <f t="shared" si="2"/>
        <v>51488</v>
      </c>
    </row>
    <row r="1136" spans="1:5" s="31" customFormat="1" ht="12" customHeight="1" thickBot="1">
      <c r="A1136" s="45" t="s">
        <v>70</v>
      </c>
      <c r="B1136" s="46">
        <v>9999</v>
      </c>
      <c r="C1136" s="78">
        <f t="shared" si="2"/>
        <v>12000</v>
      </c>
      <c r="D1136" s="62">
        <f t="shared" si="2"/>
        <v>52488</v>
      </c>
      <c r="E1136" s="62">
        <f t="shared" si="2"/>
        <v>51488</v>
      </c>
    </row>
    <row r="1137" spans="1:5" s="88" customFormat="1" ht="12" customHeight="1">
      <c r="A1137" s="64" t="s">
        <v>118</v>
      </c>
      <c r="B1137" s="65" t="s">
        <v>119</v>
      </c>
      <c r="C1137" s="72"/>
      <c r="D1137" s="47"/>
      <c r="E1137" s="47"/>
    </row>
    <row r="1138" spans="1:5" s="68" customFormat="1" ht="12" customHeight="1">
      <c r="A1138" s="45" t="s">
        <v>31</v>
      </c>
      <c r="B1138" s="46">
        <v>1000</v>
      </c>
      <c r="C1138" s="74">
        <f>SUM(C1139:C1140)</f>
        <v>0</v>
      </c>
      <c r="D1138" s="52">
        <f>SUM(D1139:D1140)</f>
        <v>0</v>
      </c>
      <c r="E1138" s="52">
        <f>SUM(E1139:E1140)</f>
        <v>0</v>
      </c>
    </row>
    <row r="1139" spans="1:5" s="70" customFormat="1" ht="12" customHeight="1">
      <c r="A1139" s="50" t="s">
        <v>33</v>
      </c>
      <c r="B1139" s="51">
        <v>1015</v>
      </c>
      <c r="C1139" s="72"/>
      <c r="D1139" s="47"/>
      <c r="E1139" s="47"/>
    </row>
    <row r="1140" spans="1:5" s="70" customFormat="1" ht="12" customHeight="1">
      <c r="A1140" s="50" t="s">
        <v>35</v>
      </c>
      <c r="B1140" s="51">
        <v>1020</v>
      </c>
      <c r="C1140" s="72"/>
      <c r="D1140" s="47"/>
      <c r="E1140" s="47"/>
    </row>
    <row r="1141" spans="1:5" s="31" customFormat="1" ht="12" customHeight="1">
      <c r="A1141" s="45" t="s">
        <v>66</v>
      </c>
      <c r="B1141" s="46">
        <v>9999</v>
      </c>
      <c r="C1141" s="74">
        <f>SUM(C1138)</f>
        <v>0</v>
      </c>
      <c r="D1141" s="52">
        <f>SUM(D1138)</f>
        <v>0</v>
      </c>
      <c r="E1141" s="52">
        <f>SUM(E1138)</f>
        <v>0</v>
      </c>
    </row>
    <row r="1142" spans="1:5" s="90" customFormat="1" ht="12" customHeight="1">
      <c r="A1142" s="64" t="s">
        <v>68</v>
      </c>
      <c r="B1142" s="65">
        <v>5200</v>
      </c>
      <c r="C1142" s="74"/>
      <c r="D1142" s="52"/>
      <c r="E1142" s="52"/>
    </row>
    <row r="1143" spans="1:5" s="90" customFormat="1" ht="12" customHeight="1">
      <c r="A1143" s="64" t="s">
        <v>69</v>
      </c>
      <c r="B1143" s="65"/>
      <c r="C1143" s="74">
        <f>SUM(C1142)</f>
        <v>0</v>
      </c>
      <c r="D1143" s="52">
        <f>SUM(D1142)</f>
        <v>0</v>
      </c>
      <c r="E1143" s="52">
        <f>SUM(E1142)</f>
        <v>0</v>
      </c>
    </row>
    <row r="1144" spans="1:5" s="90" customFormat="1" ht="12" customHeight="1" thickBot="1">
      <c r="A1144" s="64" t="s">
        <v>70</v>
      </c>
      <c r="B1144" s="65">
        <v>9999</v>
      </c>
      <c r="C1144" s="78">
        <f>SUM(C1143,C1141)</f>
        <v>0</v>
      </c>
      <c r="D1144" s="62">
        <f>SUM(D1143,D1141)</f>
        <v>0</v>
      </c>
      <c r="E1144" s="62">
        <f>SUM(E1143,E1141)</f>
        <v>0</v>
      </c>
    </row>
    <row r="1145" spans="1:5" s="90" customFormat="1" ht="12" customHeight="1">
      <c r="A1145" s="64"/>
      <c r="B1145" s="65"/>
      <c r="C1145" s="80"/>
      <c r="D1145" s="67"/>
      <c r="E1145" s="67"/>
    </row>
    <row r="1146" spans="1:5" s="87" customFormat="1" ht="12" customHeight="1">
      <c r="A1146" s="64" t="s">
        <v>120</v>
      </c>
      <c r="B1146" s="65"/>
      <c r="C1146" s="74">
        <f>SUM(C1136,C1144)</f>
        <v>12000</v>
      </c>
      <c r="D1146" s="52">
        <f>SUM(D1136,D1144)</f>
        <v>52488</v>
      </c>
      <c r="E1146" s="52">
        <f>SUM(E1136,E1144)</f>
        <v>51488</v>
      </c>
    </row>
    <row r="1147" spans="1:5" s="87" customFormat="1" ht="12" customHeight="1">
      <c r="A1147" s="64"/>
      <c r="B1147" s="65"/>
      <c r="C1147" s="74"/>
      <c r="D1147" s="52"/>
      <c r="E1147" s="52"/>
    </row>
    <row r="1148" spans="1:5" s="87" customFormat="1" ht="12" customHeight="1" thickBot="1">
      <c r="A1148" s="98" t="s">
        <v>121</v>
      </c>
      <c r="B1148" s="99"/>
      <c r="C1148" s="81">
        <f>SUM(C1146)</f>
        <v>12000</v>
      </c>
      <c r="D1148" s="55">
        <f>SUM(D1146)</f>
        <v>52488</v>
      </c>
      <c r="E1148" s="55">
        <f>SUM(E1146)</f>
        <v>51488</v>
      </c>
    </row>
    <row r="1149" spans="1:5" s="87" customFormat="1" ht="12" customHeight="1" thickTop="1">
      <c r="A1149" s="85"/>
      <c r="B1149" s="104"/>
      <c r="C1149" s="80"/>
      <c r="D1149" s="67"/>
      <c r="E1149" s="67"/>
    </row>
    <row r="1150" spans="1:5" s="70" customFormat="1" ht="12" customHeight="1">
      <c r="A1150" s="45" t="s">
        <v>122</v>
      </c>
      <c r="B1150" s="46"/>
      <c r="C1150" s="72"/>
      <c r="D1150" s="47"/>
      <c r="E1150" s="47"/>
    </row>
    <row r="1151" spans="1:5" s="70" customFormat="1" ht="12" customHeight="1">
      <c r="A1151" s="45" t="s">
        <v>123</v>
      </c>
      <c r="B1151" s="46"/>
      <c r="C1151" s="72"/>
      <c r="D1151" s="47"/>
      <c r="E1151" s="47"/>
    </row>
    <row r="1152" spans="1:5" s="70" customFormat="1" ht="12" customHeight="1">
      <c r="A1152" s="45" t="s">
        <v>124</v>
      </c>
      <c r="B1152" s="46" t="s">
        <v>125</v>
      </c>
      <c r="C1152" s="72"/>
      <c r="D1152" s="47"/>
      <c r="E1152" s="47"/>
    </row>
    <row r="1153" spans="1:5" s="68" customFormat="1" ht="12" customHeight="1">
      <c r="A1153" s="45" t="s">
        <v>31</v>
      </c>
      <c r="B1153" s="46">
        <v>1000</v>
      </c>
      <c r="C1153" s="74">
        <f>SUM(C1154)</f>
        <v>0</v>
      </c>
      <c r="D1153" s="52">
        <f>SUM(D1154)</f>
        <v>0</v>
      </c>
      <c r="E1153" s="52">
        <f>SUM(E1154)</f>
        <v>26144</v>
      </c>
    </row>
    <row r="1154" spans="1:5" s="70" customFormat="1" ht="12" customHeight="1">
      <c r="A1154" s="50" t="s">
        <v>39</v>
      </c>
      <c r="B1154" s="51">
        <v>1098</v>
      </c>
      <c r="C1154" s="72"/>
      <c r="D1154" s="47"/>
      <c r="E1154" s="47">
        <v>26144</v>
      </c>
    </row>
    <row r="1155" spans="1:5" s="68" customFormat="1" ht="12" customHeight="1" thickBot="1">
      <c r="A1155" s="45" t="s">
        <v>25</v>
      </c>
      <c r="B1155" s="46">
        <v>9999</v>
      </c>
      <c r="C1155" s="78">
        <f>SUM(C1153)</f>
        <v>0</v>
      </c>
      <c r="D1155" s="62">
        <f>SUM(D1153)</f>
        <v>0</v>
      </c>
      <c r="E1155" s="62">
        <f>SUM(E1153)</f>
        <v>26144</v>
      </c>
    </row>
    <row r="1156" spans="1:5" s="68" customFormat="1" ht="12" customHeight="1">
      <c r="A1156" s="45"/>
      <c r="B1156" s="46"/>
      <c r="C1156" s="80"/>
      <c r="D1156" s="67"/>
      <c r="E1156" s="67"/>
    </row>
    <row r="1157" spans="1:5" s="68" customFormat="1" ht="12" customHeight="1">
      <c r="A1157" s="45" t="s">
        <v>126</v>
      </c>
      <c r="B1157" s="46"/>
      <c r="C1157" s="74">
        <f>SUM(C1155)</f>
        <v>0</v>
      </c>
      <c r="D1157" s="52">
        <f>SUM(D1155)</f>
        <v>0</v>
      </c>
      <c r="E1157" s="52">
        <f>SUM(E1155)</f>
        <v>26144</v>
      </c>
    </row>
    <row r="1158" spans="1:5" s="68" customFormat="1" ht="12" customHeight="1">
      <c r="A1158" s="45"/>
      <c r="B1158" s="46"/>
      <c r="C1158" s="74"/>
      <c r="D1158" s="52"/>
      <c r="E1158" s="52"/>
    </row>
    <row r="1159" spans="1:5" s="68" customFormat="1" ht="12" customHeight="1" thickBot="1">
      <c r="A1159" s="42" t="s">
        <v>127</v>
      </c>
      <c r="B1159" s="54"/>
      <c r="C1159" s="81">
        <f>SUM(C1157)</f>
        <v>0</v>
      </c>
      <c r="D1159" s="55">
        <f>SUM(D1157)</f>
        <v>0</v>
      </c>
      <c r="E1159" s="55">
        <f>SUM(E1157)</f>
        <v>26144</v>
      </c>
    </row>
    <row r="1160" spans="1:5" s="87" customFormat="1" ht="12" customHeight="1" thickTop="1">
      <c r="A1160" s="85"/>
      <c r="B1160" s="104"/>
      <c r="C1160" s="80"/>
      <c r="D1160" s="67"/>
      <c r="E1160" s="67"/>
    </row>
    <row r="1161" spans="1:5" s="88" customFormat="1" ht="21.75" thickBot="1">
      <c r="A1161" s="127" t="s">
        <v>327</v>
      </c>
      <c r="B1161" s="99"/>
      <c r="C1161" s="184">
        <f>SUM(C1069,C1080,C1090,C1102,C1129,C1148,C1159)</f>
        <v>478743</v>
      </c>
      <c r="D1161" s="128">
        <f>SUM(D1069,D1080,D1090,D1102,D1129,D1148,D1159)</f>
        <v>1488728</v>
      </c>
      <c r="E1161" s="128">
        <f>SUM(E1069,E1080,E1090,E1102,E1129,E1148,E1159)</f>
        <v>808345</v>
      </c>
    </row>
    <row r="1162" spans="1:5" s="88" customFormat="1" ht="12" thickTop="1">
      <c r="A1162" s="129"/>
      <c r="B1162" s="104"/>
      <c r="C1162" s="167"/>
      <c r="D1162" s="43"/>
      <c r="E1162" s="43"/>
    </row>
    <row r="1163" spans="1:5" s="87" customFormat="1" ht="12" customHeight="1">
      <c r="A1163" s="64" t="s">
        <v>215</v>
      </c>
      <c r="B1163" s="65"/>
      <c r="C1163" s="74"/>
      <c r="D1163" s="52"/>
      <c r="E1163" s="52"/>
    </row>
    <row r="1164" spans="1:5" s="87" customFormat="1" ht="12" customHeight="1" thickBot="1">
      <c r="A1164" s="98" t="s">
        <v>216</v>
      </c>
      <c r="B1164" s="99"/>
      <c r="C1164" s="175">
        <f>SUM(C1050,C1161)</f>
        <v>13601073</v>
      </c>
      <c r="D1164" s="100">
        <f>SUM(D1050,D1161)</f>
        <v>16557994</v>
      </c>
      <c r="E1164" s="100">
        <f>SUM(E1050,E1161)</f>
        <v>10236632</v>
      </c>
    </row>
    <row r="1165" spans="1:5" s="130" customFormat="1" ht="24.75" customHeight="1" thickBot="1" thickTop="1">
      <c r="A1165" s="131" t="s">
        <v>217</v>
      </c>
      <c r="B1165" s="132"/>
      <c r="C1165" s="185">
        <f>SUM(C476,C1164)</f>
        <v>30579944</v>
      </c>
      <c r="D1165" s="133">
        <f>SUM(D476,D1164)</f>
        <v>34950055</v>
      </c>
      <c r="E1165" s="133">
        <f>SUM(E476,E1164)</f>
        <v>22962905</v>
      </c>
    </row>
    <row r="1168" spans="2:4" ht="12" customHeight="1">
      <c r="B1168" s="30"/>
      <c r="C1168" s="29"/>
      <c r="D1168" s="186"/>
    </row>
    <row r="1169" spans="2:4" ht="12" customHeight="1">
      <c r="B1169" s="30"/>
      <c r="C1169" s="29"/>
      <c r="D1169" s="186"/>
    </row>
    <row r="1170" spans="2:4" ht="12" customHeight="1">
      <c r="B1170" s="30"/>
      <c r="C1170" s="29"/>
      <c r="D1170" s="186"/>
    </row>
    <row r="1171" spans="2:3" ht="12" customHeight="1">
      <c r="B1171" s="30"/>
      <c r="C1171" s="30"/>
    </row>
    <row r="1172" spans="2:3" ht="12" customHeight="1">
      <c r="B1172" s="30"/>
      <c r="C1172" s="30"/>
    </row>
    <row r="1173" spans="2:3" ht="12" customHeight="1">
      <c r="B1173" s="30"/>
      <c r="C1173" s="30"/>
    </row>
    <row r="1177" spans="2:3" ht="12" customHeight="1">
      <c r="B1177" s="30"/>
      <c r="C1177" s="30"/>
    </row>
    <row r="1178" spans="2:3" ht="12" customHeight="1">
      <c r="B1178" s="30"/>
      <c r="C1178" s="30"/>
    </row>
    <row r="1179" s="31" customFormat="1" ht="12" customHeight="1"/>
    <row r="1180" spans="2:3" s="31" customFormat="1" ht="12" customHeight="1">
      <c r="B1180" s="37"/>
      <c r="C1180" s="162"/>
    </row>
    <row r="1181" spans="2:3" s="31" customFormat="1" ht="12" customHeight="1">
      <c r="B1181" s="37"/>
      <c r="C1181" s="162"/>
    </row>
  </sheetData>
  <printOptions horizontalCentered="1"/>
  <pageMargins left="0.35433070866141736" right="0.35433070866141736" top="0.7874015748031497" bottom="0.7874015748031497" header="0.47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Tihomir Manov</cp:lastModifiedBy>
  <cp:lastPrinted>2005-11-28T08:17:24Z</cp:lastPrinted>
  <dcterms:created xsi:type="dcterms:W3CDTF">1996-10-14T23:33:28Z</dcterms:created>
  <dcterms:modified xsi:type="dcterms:W3CDTF">2005-12-05T15:55:54Z</dcterms:modified>
  <cp:category/>
  <cp:version/>
  <cp:contentType/>
  <cp:contentStatus/>
</cp:coreProperties>
</file>