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65" activeTab="0"/>
  </bookViews>
  <sheets>
    <sheet name="Pril1" sheetId="1" r:id="rId1"/>
    <sheet name="Pril2" sheetId="2" r:id="rId2"/>
    <sheet name="Pril3" sheetId="3" r:id="rId3"/>
    <sheet name="Pril4" sheetId="4" r:id="rId4"/>
    <sheet name="Pril5" sheetId="5" r:id="rId5"/>
    <sheet name="Pril6" sheetId="6" r:id="rId6"/>
    <sheet name="Pril7" sheetId="7" r:id="rId7"/>
    <sheet name="Pril-8" sheetId="8" r:id="rId8"/>
    <sheet name="Pril8a" sheetId="9" r:id="rId9"/>
  </sheets>
  <definedNames>
    <definedName name="_xlnm.Print_Titles" localSheetId="1">'Pril2'!$11:$11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<sst xmlns="http://schemas.openxmlformats.org/spreadsheetml/2006/main" count="1977" uniqueCount="630">
  <si>
    <t>О Т Ч Е Т</t>
  </si>
  <si>
    <t>ПАРА</t>
  </si>
  <si>
    <t>ПЪРВОНАЧ.</t>
  </si>
  <si>
    <t>УТОЧНЕН</t>
  </si>
  <si>
    <t>ОТЧЕТ</t>
  </si>
  <si>
    <t>НАИМЕНОВАНИЕ НА ПАРАГРАФА</t>
  </si>
  <si>
    <t>ГРАФ</t>
  </si>
  <si>
    <t>БЮДЖЕТ</t>
  </si>
  <si>
    <t>І. ДАНЪЧНИ ПРИХОДИ</t>
  </si>
  <si>
    <t>1. С ДЪРЖАВЕН ХАРАКТЕР</t>
  </si>
  <si>
    <t>ІІ. ВЗАИМООТНОШЕНИЯ С ЦБ</t>
  </si>
  <si>
    <t xml:space="preserve">ІІІ.ТРАНСФЕРИ </t>
  </si>
  <si>
    <t>V. ФИНАНСИРАНЕ НА ДЕФИЦИТА(ИЗЛИШЪКА)</t>
  </si>
  <si>
    <t xml:space="preserve"> ВСИЧКО ПРИХОДИ ЗА ДЕЛЕГ. ДЪРЖАВНИ ДЕЙНОСТИ:</t>
  </si>
  <si>
    <t>ИМУЩЕСТВЕНИ ДАНЪЦИ</t>
  </si>
  <si>
    <t xml:space="preserve"> 2. НЕДАНЪЧНИ ПРИХОДИ</t>
  </si>
  <si>
    <t xml:space="preserve">ІІІ. ТРАНСФЕРИ </t>
  </si>
  <si>
    <t>ІV. ВРЕМЕННИ БЕЗЛИХВЕНИ ЗАЕМИ</t>
  </si>
  <si>
    <t xml:space="preserve"> ВСИЧКО ПРИХОДИ(I+II+III+IV):</t>
  </si>
  <si>
    <t xml:space="preserve"> ОБЩО ПРИХОДИ ЗА ОБЩИНСКИ ДЕЙНОСТИ:</t>
  </si>
  <si>
    <t>ВСИЧКО ПРИХОДИ:</t>
  </si>
  <si>
    <t>НАИМЕНОВАНИЕ</t>
  </si>
  <si>
    <t>ПАРАГРАФ</t>
  </si>
  <si>
    <t>БЮДЖЕТ КЪМ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</si>
  <si>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</si>
  <si>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</si>
  <si>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</si>
  <si>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</si>
  <si>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</si>
  <si>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ВСИЧКО ЗА  ФУНКЦИЯ ОБЩИ ДЪРЖАВНИ ДЕЙНОСТИ</t>
  </si>
  <si>
    <t>2. ФУНКЦИЯ ОТБРАНА И СИГУРНОСТ</t>
  </si>
  <si>
    <t>1. ГРУПА ОТБРАНА</t>
  </si>
  <si>
    <t xml:space="preserve"> </t>
  </si>
  <si>
    <t>ОТБРАНИТЕЛНО МОБИЛИЗАЦИОННА ПОДГОТОВКА</t>
  </si>
  <si>
    <t>2  1  1  207</t>
  </si>
  <si>
    <t>ВСИЧКО ЗА ДЕЙНОСТ</t>
  </si>
  <si>
    <t>ДРУГИ ДЕЙНОСТИ ПО ОТБРАНА</t>
  </si>
  <si>
    <t>2  1 1   219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</si>
  <si>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</si>
  <si>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</si>
  <si>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</si>
  <si>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</si>
  <si>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</si>
  <si>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</si>
  <si>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</si>
  <si>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</si>
  <si>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</si>
  <si>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>ДЕЙНОСТ ППП НА 6-ГОДИШНИ ДЕЦА</t>
  </si>
  <si>
    <t>3 0 318</t>
  </si>
  <si>
    <t>ДЕЙНОСТ ОБЩООБРАЗОВАТЕЛНИ УЧИЛИЩА</t>
  </si>
  <si>
    <t>3 0 322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</si>
  <si>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</si>
  <si>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</si>
  <si>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</si>
  <si>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</si>
  <si>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</si>
  <si>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</si>
  <si>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</si>
  <si>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</si>
  <si>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</si>
  <si>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</si>
  <si>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KАПИТАЛОВИ ТРАНСФЕРИ</t>
  </si>
  <si>
    <t xml:space="preserve"> ВСИЧКО ЗА ДЕЙНОСТ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</si>
  <si>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</si>
  <si>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</si>
  <si>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</si>
  <si>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</si>
  <si>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</si>
  <si>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</si>
  <si>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</si>
  <si>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</si>
  <si>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</si>
  <si>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</si>
  <si>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</si>
  <si>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</si>
  <si>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ПРОГРАМИ ЗА ВРЕМЕННА ЗАЕТОСТ</t>
  </si>
  <si>
    <t>5  3 2  532</t>
  </si>
  <si>
    <t>ДЕЙНОСТ ДОМОВЕ ЗА СТАРИ ХОРИ</t>
  </si>
  <si>
    <t>5  3 2  540</t>
  </si>
  <si>
    <t>ДЕЙНОСТ ДОМОВЕ ЗАВЪЗРАСТНИ С УМСТВЕНА ИЗОСТ.</t>
  </si>
  <si>
    <t>5  3 2  541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</si>
  <si>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</si>
  <si>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</si>
  <si>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</si>
  <si>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</si>
  <si>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</si>
  <si>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</si>
  <si>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</si>
  <si>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4 КУЛТУРА</t>
  </si>
  <si>
    <t>ДЕЙНОСТ ЧИТАЛИЩА</t>
  </si>
  <si>
    <t>7  4 1  738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</si>
  <si>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</si>
  <si>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</si>
  <si>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</si>
  <si>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</si>
  <si>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</si>
  <si>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</si>
  <si>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</si>
  <si>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</si>
  <si>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</si>
  <si>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</si>
  <si>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</si>
  <si>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</si>
  <si>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</si>
  <si>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</si>
  <si>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</si>
  <si>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1. ГРУПА ИЗПЪЛНИТЕЛНИ И ЗАКОНОДАТЕЛНИ ОРГАНИ</t>
  </si>
  <si>
    <t>ПРИДОБИВАНЕ НА НДА</t>
  </si>
  <si>
    <t>ОБЩИНСKИ СЪВЕТИ</t>
  </si>
  <si>
    <t>1  1 2  123</t>
  </si>
  <si>
    <t>ВСИЧКО ЗА.ФУНКЦИЯ ОБЩИ ДЪРЖАВНИ СЛУЖБИ</t>
  </si>
  <si>
    <t xml:space="preserve"> -ОСНОВЕН РЕМОНТ НА ДМА</t>
  </si>
  <si>
    <t xml:space="preserve"> - ПРИДОБИВАНЕ НА ДМА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</si>
  <si>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</si>
  <si>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</si>
  <si>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</si>
  <si>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</si>
  <si>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</si>
  <si>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</si>
  <si>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</si>
  <si>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</si>
  <si>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</si>
  <si>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</si>
  <si>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</si>
  <si>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</si>
  <si>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</si>
  <si>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</si>
  <si>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</si>
  <si>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</si>
  <si>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</si>
  <si>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</si>
  <si>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</si>
  <si>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</si>
  <si>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</si>
  <si>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</si>
  <si>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</si>
  <si>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</si>
  <si>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</si>
  <si>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</si>
  <si>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</si>
  <si>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</si>
  <si>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</si>
  <si>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</si>
  <si>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</si>
  <si>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</si>
  <si>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</si>
  <si>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ДРУГИ ДЕЙНОСТИ ПО КУЛТУРАТА</t>
  </si>
  <si>
    <t>7  4 2   759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</si>
  <si>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</si>
  <si>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</si>
  <si>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</si>
  <si>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</si>
  <si>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</si>
  <si>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</si>
  <si>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</si>
  <si>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</si>
  <si>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</si>
  <si>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</si>
  <si>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</si>
  <si>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8 3 2  849</t>
  </si>
  <si>
    <t>ВСИЧКО ЗА ГРУПА 3. ТРАНСПОРТ И СЪОБЩЕНИЯ:</t>
  </si>
  <si>
    <t>ОБЩИНСКИ ПАЗАРИ И ТЪРЖИЩА</t>
  </si>
  <si>
    <t>8  5 2  866</t>
  </si>
  <si>
    <t>ДЕЙНОСТ ДРУГИ ДЕЙНОСТИ ПО ИКОНОМИКАТА</t>
  </si>
  <si>
    <t>ВСИЧКО ЗА ГРУПА 5.ДРУГИ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</si>
  <si>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</si>
  <si>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</si>
  <si>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</si>
  <si>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</si>
  <si>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>ВСИЧКО  ЗА ФУНКЦИЯ РАЗХОДИ НЕКЛАСИФИЦ.</t>
  </si>
  <si>
    <t>ВСИЧКО ЗА МЕСТНИ ДЕЙНОСТИ:</t>
  </si>
  <si>
    <t>ІІ. РАЗХОДИ ЗА ДЪРЖАВНИ ДЕЙНОСТИ, ДОФИНАНСИРАНИ</t>
  </si>
  <si>
    <t>С МЕСТНИ ПРИХОДИ</t>
  </si>
  <si>
    <t>ДЕЙНОСТ ДРУГИ ДЕЙНОСТИ И СЛУЖБИ ПО СОЦ.ОСИГ.</t>
  </si>
  <si>
    <t>5 32 559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</si>
  <si>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</si>
  <si>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</si>
  <si>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</si>
  <si>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ПРИЛОЖЕНИЕ 1</t>
  </si>
  <si>
    <t xml:space="preserve">На основание чл. 21, ал.1, т.6 от ЗМСМА, чл.18 от Закона за общинските бюджети, </t>
  </si>
  <si>
    <t xml:space="preserve">Утвърждава промените по приходната и разходната част на бюджета и извънбюджетните </t>
  </si>
  <si>
    <t xml:space="preserve">   </t>
  </si>
  <si>
    <t>І. ПО БЮДЖЕТА</t>
  </si>
  <si>
    <t>§§</t>
  </si>
  <si>
    <t>Всичко:</t>
  </si>
  <si>
    <t>ІV тр.</t>
  </si>
  <si>
    <t>ПРИХОДИ ЗА МЕСТНИ ДЕЙНОСТИ</t>
  </si>
  <si>
    <t xml:space="preserve">  - д-к в/у наследствата</t>
  </si>
  <si>
    <t xml:space="preserve">  - д-к в/у превозн.средства</t>
  </si>
  <si>
    <t xml:space="preserve">  - д-к придоб.имущ.по дарение</t>
  </si>
  <si>
    <t>Други данъци</t>
  </si>
  <si>
    <t>2000</t>
  </si>
  <si>
    <t>ВСИЧКО ИМУЩЕСТВЕНИ ДАНЪЦИ:</t>
  </si>
  <si>
    <t xml:space="preserve"> - прих.от наеми на имущество</t>
  </si>
  <si>
    <t xml:space="preserve"> - прих.от наеми на земя</t>
  </si>
  <si>
    <t xml:space="preserve"> - дивиденти</t>
  </si>
  <si>
    <t xml:space="preserve"> - прих.от лихви по банк.с/ки</t>
  </si>
  <si>
    <t xml:space="preserve"> - приходи от други лихви</t>
  </si>
  <si>
    <t>Общински такси</t>
  </si>
  <si>
    <t xml:space="preserve"> - За полз.детски градини и др.</t>
  </si>
  <si>
    <t xml:space="preserve"> - За полз.детски ясли и др.</t>
  </si>
  <si>
    <t xml:space="preserve"> - За ползване на ДСП и общ.соц.услуги</t>
  </si>
  <si>
    <t xml:space="preserve"> - За полз.пазари, улич.платна</t>
  </si>
  <si>
    <t xml:space="preserve"> - За битови отпадъци</t>
  </si>
  <si>
    <t xml:space="preserve"> - За ползув.общеж.и др.по образованието</t>
  </si>
  <si>
    <t xml:space="preserve"> - За добив на кариерни м-ли</t>
  </si>
  <si>
    <t xml:space="preserve"> - За технически услуги</t>
  </si>
  <si>
    <t xml:space="preserve"> - За гробни места</t>
  </si>
  <si>
    <t>Други неданъчни приходи</t>
  </si>
  <si>
    <t>Събр.и внес.ДДС и др.дан.в/у продажби/нето/</t>
  </si>
  <si>
    <t>Прих.от прод.на държ.и общ.им.</t>
  </si>
  <si>
    <t xml:space="preserve"> - Приходи от продажба на ДМА</t>
  </si>
  <si>
    <t xml:space="preserve"> - Приходи от продажба на НДА</t>
  </si>
  <si>
    <t xml:space="preserve"> - Приходи от продажба на земя</t>
  </si>
  <si>
    <t xml:space="preserve"> - Приходи от концесии</t>
  </si>
  <si>
    <t xml:space="preserve"> - Дарения и помощи от страната</t>
  </si>
  <si>
    <t>ІV.ВРЕМЕННИ БЕЗЛИХВЕНИ ЗАЕМИ</t>
  </si>
  <si>
    <t>И ИЗВЪНБЮДЖ.С/КИ И ФОНДОВЕ/НЕТО/</t>
  </si>
  <si>
    <t xml:space="preserve"> - получени заеми</t>
  </si>
  <si>
    <t>ВСИЧКО ФИНАНС.НА ДЕФИЦ.:</t>
  </si>
  <si>
    <t>РАЗХОДИ ЗА ДЕЛЕГИРАНИ ОТ ДЪРЖАВАТА ДЕЙНОСТИ</t>
  </si>
  <si>
    <t>1. Функция 1 Общи държавни служби</t>
  </si>
  <si>
    <t xml:space="preserve"> - в т.ч.:</t>
  </si>
  <si>
    <t>Община Велико Търново</t>
  </si>
  <si>
    <t>Кметство Дебелец</t>
  </si>
  <si>
    <t>Кметство Килифарево</t>
  </si>
  <si>
    <t>Група кметства Килифарево</t>
  </si>
  <si>
    <t>Кметство Ресен</t>
  </si>
  <si>
    <t>Кметство Самоводене</t>
  </si>
  <si>
    <t>2. Функция 2 Отбрана и сигурност</t>
  </si>
  <si>
    <t>Група 2 Полиция, вътрешен ред и сигурност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</si>
  <si>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</si>
  <si>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</si>
  <si>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</si>
  <si>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Група 1 Отбрана</t>
  </si>
  <si>
    <t>3. Функция 3 Образование</t>
  </si>
  <si>
    <t xml:space="preserve"> - в т. ч.:</t>
  </si>
  <si>
    <t>Отдел "Образование и наука"</t>
  </si>
  <si>
    <t>5. Функция 5 Социално осигуряване, подпомагане и грижи</t>
  </si>
  <si>
    <t>Група 3 Работи и служби по соц. осигуряване,</t>
  </si>
  <si>
    <t xml:space="preserve">             подпомагане и заетостта</t>
  </si>
  <si>
    <t>Център за социални услуги</t>
  </si>
  <si>
    <t>7. Функция 7 Почивно дело, култура, религиозни дейности</t>
  </si>
  <si>
    <t>Група 4 Култура</t>
  </si>
  <si>
    <t>Отдел "Култура и КИН"</t>
  </si>
  <si>
    <t>8. Функция 8 Икономически дейности и услуги</t>
  </si>
  <si>
    <t>Група 5 Други дейности по икономиката</t>
  </si>
  <si>
    <t>ВСИЧКО РАЗХОДИ ЗА ДЪРЖАВНИ ДЕЙНОСТИ,</t>
  </si>
  <si>
    <t>ДОФИНАНСИРАНИ С ОБЩИНСКИ ПРИХОДИ:</t>
  </si>
  <si>
    <t>4. Функция 4 Здравеопазване</t>
  </si>
  <si>
    <t xml:space="preserve">6. Жилищно строителство, БКС и опазване </t>
  </si>
  <si>
    <t xml:space="preserve">    на околната среда</t>
  </si>
  <si>
    <t>Група 1 Жилищно строителство и БКС</t>
  </si>
  <si>
    <t>Група 2 Опазване на околната среда</t>
  </si>
  <si>
    <t>Група 1 Почивно дело</t>
  </si>
  <si>
    <t>Група 2 Физическа култура и спорт</t>
  </si>
  <si>
    <t>ОП "Спортни имоти"</t>
  </si>
  <si>
    <t>Сектор "Култура и КИН"</t>
  </si>
  <si>
    <t>ДКС "Васил Левски"</t>
  </si>
  <si>
    <t>ОП "Звук и светлина"</t>
  </si>
  <si>
    <t>Група 3 Транспорт и съобщения</t>
  </si>
  <si>
    <t>ОП "Общински пазар"</t>
  </si>
  <si>
    <t>Младежки дом</t>
  </si>
  <si>
    <t>9. Функция 9 Разходи некласифицирани в другите функции</t>
  </si>
  <si>
    <t>ВСИЧКО РАЗХОДИ ЗА ДЕЙНОСТИ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</si>
  <si>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</si>
  <si>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</si>
  <si>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</si>
  <si>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>ІІ. ПО ИЗВЪНБЮДЖЕТНИТЕ СМЕТКИ И ФОНДОВЕ:</t>
  </si>
  <si>
    <t>ПРИХОДИ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</si>
  <si>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</si>
  <si>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</si>
  <si>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</si>
  <si>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</si>
  <si>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</si>
  <si>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</si>
  <si>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</si>
  <si>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>ТРАНСФЕРИ (СУБС.ВН.)М/У  БЮДЖ.СМЕТKИ (НЕТО)</t>
  </si>
  <si>
    <t>-ПОЛУЧЕНИ ТРАНСФЕРИ (+)</t>
  </si>
  <si>
    <t xml:space="preserve"> -ТРАНСФ. ОТ МТСП ПО ПР-МИ ЗА ОСИГ. НА ЗАЕТ. (+/-)</t>
  </si>
  <si>
    <t xml:space="preserve"> ВСИЧКО ТРАНСФЕРИ: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</si>
  <si>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</si>
  <si>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</si>
  <si>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</si>
  <si>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</si>
  <si>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</si>
  <si>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</si>
  <si>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</si>
  <si>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</si>
  <si>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</si>
  <si>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</si>
  <si>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</si>
  <si>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</si>
  <si>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</si>
  <si>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</si>
  <si>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</si>
  <si>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</si>
  <si>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</si>
  <si>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</si>
  <si>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</si>
  <si>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</si>
  <si>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</si>
  <si>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</si>
  <si>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</si>
  <si>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</si>
  <si>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</si>
  <si>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</si>
  <si>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</si>
  <si>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</si>
  <si>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</si>
  <si>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</si>
  <si>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</si>
  <si>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</si>
  <si>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</si>
  <si>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</si>
  <si>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</si>
  <si>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</si>
  <si>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</si>
  <si>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</si>
  <si>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</si>
  <si>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</si>
  <si>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</si>
  <si>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</si>
  <si>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</si>
  <si>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</si>
  <si>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</si>
  <si>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</si>
  <si>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</si>
  <si>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</si>
  <si>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</si>
  <si>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</si>
  <si>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>-ПРЕДОСТАВЕНИ ТРАНСФЕРИ (-)</t>
  </si>
  <si>
    <t>ТРАНСФ.(СУБС.ВН.)М/У БЮДЖ.И ИЗВ.БЮДЖ.С-KИ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</si>
  <si>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</si>
  <si>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</si>
  <si>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</si>
  <si>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</si>
  <si>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</si>
  <si>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>ЗАЕМИ ОТ ДР.БАНКИ В СТРАНАТА -НЕТО(+/-)</t>
  </si>
  <si>
    <t>ПРИЛОЖЕНИЕ №3</t>
  </si>
  <si>
    <t>ЗАПЛ.ЗА ПЕРС.,НАЕТ ПО ТР.И СЛ.ПРАВООТНОШЕНИЯ</t>
  </si>
  <si>
    <t>-ЗАПЛ.НА ПЕРСОНАЛА ПО ТР.ПРАВООТНОШЕНИЯ</t>
  </si>
  <si>
    <t>-ЗАПЛ.НА ПЕРСОНАЛА ПО СЛ.ПРАВООТНОШЕНИЯ</t>
  </si>
  <si>
    <t xml:space="preserve"> - ДМС И ДРУГИ ВЪЗНАГРАЖДЕНИЯ</t>
  </si>
  <si>
    <t>ДР.ВЪЗНАГРАЖДЕНИЯ И ПЛАЩАНИЯ ЗА ПЕРСОНАЛА</t>
  </si>
  <si>
    <t>-ЗА НЕЩАТЕН ПЕРСОНАЛ ПО  ТРУДОВИ ПРАВООТНОШЕНИЯ</t>
  </si>
  <si>
    <t xml:space="preserve"> - ЗА ПЕРСОНАЛ ПО ИЗВЪНТРУДОВИ ПРАВООТНОШЕНИЯ</t>
  </si>
  <si>
    <t xml:space="preserve"> - ИЗПЛАТЕНИ СУМИ ОТ СБКО НА ПЕРС. С ХАР. НА ВЪЗНАГР.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</si>
  <si>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</si>
  <si>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</si>
  <si>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</si>
  <si>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</si>
  <si>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</si>
  <si>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ИЗДРЪЖKА</t>
  </si>
  <si>
    <t>-ПОСТЕЛЕН ИНВЕНТАР И ОБЛЕKЛО</t>
  </si>
  <si>
    <t>-МАТЕРИАЛИ</t>
  </si>
  <si>
    <t>-ВОДА,ГОРИВА И ЕНЕРГИЯ</t>
  </si>
  <si>
    <t xml:space="preserve"> -РАЗХОДИ ЗА ВЪНШНИ УСЛУГИ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</si>
  <si>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</si>
  <si>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</si>
  <si>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</si>
  <si>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</si>
  <si>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-ХРАНА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</si>
  <si>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</si>
  <si>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</si>
  <si>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</si>
  <si>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 xml:space="preserve"> - УЧЕБНИ И НАУЧНО-ИЗСЛЕДОВАТЕЛСКИ РАЗХОДИ И КНИГИ</t>
  </si>
  <si>
    <t xml:space="preserve"> -ДР.РАЗХОДИ ЗА СБКО(БЕЗ ТЕЗИ ПО §02-05)</t>
  </si>
  <si>
    <t xml:space="preserve"> -МЕДИКАМЕНТИ</t>
  </si>
  <si>
    <t xml:space="preserve"> - ПЛАТЕНИ ДАНЪЦИ, МИТА И ТАКСИ</t>
  </si>
  <si>
    <t xml:space="preserve"> -РАЗХОДИ ЗА ЗАСТРАХОВКИ</t>
  </si>
  <si>
    <t xml:space="preserve"> - ГЛОБИ, НЕУСТОЙКИ, НАК.ЛИХВИ И СЪД.ОБЕЗЩЕТЕНИЯ</t>
  </si>
  <si>
    <t>СТИПЕНДИИ</t>
  </si>
  <si>
    <t>СУБСИДИИ ЗА НЕФИНАНС.ПРЕДПР.ЗА ТЕKУЩА ДЕЙНОСТ</t>
  </si>
  <si>
    <t>-ЗА ЗДРАВ.ДЕЙНОСТ И  МЕДИЦИНСKА ПОМОЩ</t>
  </si>
  <si>
    <t xml:space="preserve"> -ОБЕЗЩЕТЕНИЯ НА ПЕРС.С ХАРАКТ.НА ВЪЗНАГРАЖ.</t>
  </si>
  <si>
    <t xml:space="preserve"> -ХРАНА</t>
  </si>
  <si>
    <t xml:space="preserve"> -ПЛАТЕНИ ДАНЪЦИ, МИТА И ТАКСИ</t>
  </si>
  <si>
    <t>СУБСИДИИ ЗА ОРГ.С НЕСТОПАНСКА ЦЕЛ</t>
  </si>
  <si>
    <t>-ПЛАТ.ДАНЪЦИ,МИТА И ТАKСИ(БЕЗ ОСИГ.ВН.ЗА ДОО,НЗОK)</t>
  </si>
  <si>
    <t>-KРАТKОСРОЧНИ KОМАНДИРОВ. В ЧУЖБИНА</t>
  </si>
  <si>
    <t>-РАЗХОДИ ЗА ЗАСТРАХОВKИ</t>
  </si>
  <si>
    <t>-ГЛОБИ,НЕУСТ.,НАK.ЛИХВИ И СЪДЕБНИ ОБЕЗЩЕТЕНИЯ</t>
  </si>
  <si>
    <t>-ЗА ПЕРСОНАЛ ИЗВЪНТРУДОВИ ПРАВООТНОШЕНИЯ</t>
  </si>
  <si>
    <t>ПОМОЩИ И ОБЕЗЩЕТЕНИЯ</t>
  </si>
  <si>
    <t>-ДРУГИ ПОМОЩИ ПО РЕШЕНИЕ НА ОС</t>
  </si>
  <si>
    <t>РАЗХОДИ ЗА ЧЛ.ВНОС И УЧАСТИЕ В НЕТЪРГ.ОРГАНИЗАЦИИ</t>
  </si>
  <si>
    <t xml:space="preserve">РАЗХОДИ ЗА ЛИХВИ ПО ЗАЕМИ ОТ СТРАНАТА </t>
  </si>
  <si>
    <t xml:space="preserve"> -РАЗХОДИ ЗА ЛИХВИ ПО ЗАЕМИ ОТ ДР.БАНКИ В СТР.</t>
  </si>
  <si>
    <t>С П Р А В К А</t>
  </si>
  <si>
    <t>ЗА РАЗХОДИТЕ ЗА ДЕЛЕГИРАНИТЕ ОТ ДЪРЖАВАТА</t>
  </si>
  <si>
    <t>ДЕЙНОСТИ, ДОФИНАНСИРАНИ</t>
  </si>
  <si>
    <t>ФУНКЦИЯ I.ОБЩИ ДЪРЖАВНИ СЛУЖБИ</t>
  </si>
  <si>
    <t>ФУНКЦИЯ IІ.ОТБРАНА И СИГУРНОСТ</t>
  </si>
  <si>
    <t>ФУНКЦИЯ III.ОБРАЗОВАНИЕ</t>
  </si>
  <si>
    <t>ФУНКЦИЯ IV.ЗДРАВЕОПАЗВАНЕ</t>
  </si>
  <si>
    <t>ФУНКЦИЯ V.СОЦ.ОСИГУР., ПОДПОМ.И ГРИЖИ</t>
  </si>
  <si>
    <t>ФУНКЦИЯ VІІ.ПОЧ.ДЕЛО, КУЛТУРА И РЕЛИГ.ДЕЙН.</t>
  </si>
  <si>
    <t>ФУНКЦИЯ VІІІ. ИКОНОМИЧ.ДЕЙНОСТИ И УСЛУГИ</t>
  </si>
  <si>
    <t>ВСИЧКО:</t>
  </si>
  <si>
    <t xml:space="preserve">за структурата и размера на дълга на </t>
  </si>
  <si>
    <t>Вид на дълга /емисия на ценни книжа,</t>
  </si>
  <si>
    <t>Размер на дълга към</t>
  </si>
  <si>
    <t xml:space="preserve">Размер на усвоените средства </t>
  </si>
  <si>
    <t>Плащания по главница</t>
  </si>
  <si>
    <t>Всичко общински дълг</t>
  </si>
  <si>
    <t>Лихвени плащания</t>
  </si>
  <si>
    <t>заеми, гаранции/</t>
  </si>
  <si>
    <t>31.12.</t>
  </si>
  <si>
    <t xml:space="preserve"> за</t>
  </si>
  <si>
    <t>за</t>
  </si>
  <si>
    <t>за 2005 год.</t>
  </si>
  <si>
    <t>2004 год.</t>
  </si>
  <si>
    <t>2005 год.</t>
  </si>
  <si>
    <t xml:space="preserve"> 2005 год.</t>
  </si>
  <si>
    <t>/к2+к3-к4/</t>
  </si>
  <si>
    <t>I. Вътрешен общински дълг общински гаранции (т.1+т.2)</t>
  </si>
  <si>
    <t>1. Общински дълг</t>
  </si>
  <si>
    <t>1.1. Емисии на ценни книжа (по номинална стойност)</t>
  </si>
  <si>
    <t>1.2. Заеми от банки и други финансови институции</t>
  </si>
  <si>
    <t>в т.ч.: ТБ "Обединена българска банка" АД</t>
  </si>
  <si>
    <t xml:space="preserve">          ТБ "Биохим" АД</t>
  </si>
  <si>
    <t>1.3. Заеми от републиканския бюджет</t>
  </si>
  <si>
    <t>1.4. Заеми от извънбюджетни сметки и фондове</t>
  </si>
  <si>
    <t>в т.ч.: Фонд за покриване разходите по приватизация</t>
  </si>
  <si>
    <t>1.5. Заеми от други общини</t>
  </si>
  <si>
    <t>1.6. Активирани общински гаранции</t>
  </si>
  <si>
    <t>2. Общински гаранции</t>
  </si>
  <si>
    <t>II. Външен общински дълг и общински гаранции (т.1+т.2)</t>
  </si>
  <si>
    <t>1.3. Активирани общински гаранции</t>
  </si>
  <si>
    <t>1.4. Други заеми</t>
  </si>
  <si>
    <t>ВСИЧКО ОБЩИНСКИ ДЪЛГ /І+ІІ/:</t>
  </si>
  <si>
    <t xml:space="preserve">ИЗВЪНБЮДЖЕТНИ СМЕТКИ И ФОНДОВЕ </t>
  </si>
  <si>
    <t>Наименование на извънбюджетната сметка</t>
  </si>
  <si>
    <t>Числ.</t>
  </si>
  <si>
    <t>І.Наличн.</t>
  </si>
  <si>
    <t>ІІ.Приходи</t>
  </si>
  <si>
    <t>ІІІ.Разходи</t>
  </si>
  <si>
    <t>ІV.Налич.</t>
  </si>
  <si>
    <t>в нач.на</t>
  </si>
  <si>
    <t>в края на</t>
  </si>
  <si>
    <t>периода</t>
  </si>
  <si>
    <t>01.Спец.с/ка за прих.от приват.на общинс.предпр.</t>
  </si>
  <si>
    <t>Х</t>
  </si>
  <si>
    <t>02.Фонд за покриване разходите за приватизация</t>
  </si>
  <si>
    <t>3</t>
  </si>
  <si>
    <t>03.Спец.фонд за инвестиции и дълг.активи</t>
  </si>
  <si>
    <t xml:space="preserve"> І. Всичко (р.01 до р.06 вкл.):</t>
  </si>
  <si>
    <t xml:space="preserve"> ІІ.Всичко от закрити извънб.сметки и фондове:</t>
  </si>
  <si>
    <t xml:space="preserve"> ВСИЧКО /І+ІІ/</t>
  </si>
  <si>
    <t xml:space="preserve">          ПРИЛОЖЕНИЕ №5</t>
  </si>
  <si>
    <t>ПРИЛОЖЕНИЕ №6</t>
  </si>
  <si>
    <t>ПРИЛОЖЕНИЕ №4</t>
  </si>
  <si>
    <t>КЪМ</t>
  </si>
  <si>
    <t xml:space="preserve"> - ПОЛУЧЕНИ ДРУГИ ЗАСТРАХОВКИ И ОБЕЗЩЕТЕНИЯ</t>
  </si>
  <si>
    <t xml:space="preserve"> -ДРУГИ НЕДАНЪЧНИ ПРИХОДИ</t>
  </si>
  <si>
    <t>ДОБИВАНЕ НА ДЯЛОВЕ, АКЦИИ И СЪУЧАСТИЯ /НЕТО/</t>
  </si>
  <si>
    <t>ДРУГО ФИНАНСИРАНЕ - НЕТО (+/-)</t>
  </si>
  <si>
    <t>ЗАДЪЛЖ. ПО ФИН. ЛИЗИНГ И ТЪРГ. К-Т КЪМ МЕСТНИ ЛИЦА (+/-)</t>
  </si>
  <si>
    <t>ОСТАТЪК В ЛЕВА ПО СМЕТКИ ОТ ПРЕДХОДНИЯ ПЕРИОД /+/</t>
  </si>
  <si>
    <t>НАЛИЧНОСТ В ЛЕВА ПО СМЕТКИ В КРАЯ НА ПЕРИОДА /-/</t>
  </si>
  <si>
    <t>НАЛ. В ЛВ. Р/СТ ПО ВАЛ. СМ. В КРАЯ НА ПЕРИОДА /-/</t>
  </si>
  <si>
    <t>ПРЕОЦЕНКА НА ВАЛУТНИ НАЛИЧНОСТИ (+/-)</t>
  </si>
  <si>
    <t xml:space="preserve">                                                                          ОТЧЕТ </t>
  </si>
  <si>
    <t xml:space="preserve">                                             НА РАЗХОДИТЕ ПО БЮДЖЕТА НА ОБЩИНА</t>
  </si>
  <si>
    <t>2005г.</t>
  </si>
  <si>
    <t>КОНТРОЛНИ ДЪРЖАВИ И ОБЩИНСКИ ОРГАНИ</t>
  </si>
  <si>
    <t>1  1 1   111</t>
  </si>
  <si>
    <t xml:space="preserve"> -ЗАПЛ.ОТ ПРАВООТН.,ПРИРАВНЕНИ KЪМ ТРУДОВИТЕ</t>
  </si>
  <si>
    <t>ДЪРЖ. И ОБЩИНСКИ СЛУЖБИ И ДЕЙНОСТИ ПО ИЗБОРИТЕ</t>
  </si>
  <si>
    <t>1 11 117</t>
  </si>
  <si>
    <r>
      <t xml:space="preserve"> - </t>
    </r>
    <r>
      <rPr>
        <sz val="8"/>
        <rFont val="Tahoma"/>
        <family val="2"/>
      </rPr>
      <t>ХРАНА</t>
    </r>
  </si>
  <si>
    <t>ИЗВЪНУЧИЛИЩНИ ДЕЙНОСТИ</t>
  </si>
  <si>
    <t>3 0 337</t>
  </si>
  <si>
    <t xml:space="preserve"> ВСИЧКО ЗА ДЕЙНОСТ:</t>
  </si>
  <si>
    <t>3.ГРУПА РАБОТИ И СЛУЖБИ ПО СОЦ.ОСИГ. ПОДПОМ. И ГРИЖИ</t>
  </si>
  <si>
    <t>ЗАЩИТЕНИ ЖИЛИЩА</t>
  </si>
  <si>
    <t>5  3 2  554</t>
  </si>
  <si>
    <t>ВСИЧКО ЗА РАЗХОДИ:</t>
  </si>
  <si>
    <t>МЕЖДУНАР. ПРОГР., СПОРАЗ.,  ДАРЕНИЯ И ПОМОЩИ ОТ ЧУЖБИНА</t>
  </si>
  <si>
    <t>6  0 2  628</t>
  </si>
  <si>
    <t>ВСИЧКО ЗА РАЗХОДИ</t>
  </si>
  <si>
    <t>ВСИЧКО РАЗХОДИ</t>
  </si>
  <si>
    <t>ДРУГИ РАЗХОДИ ЗА ЛИХВИ</t>
  </si>
  <si>
    <t xml:space="preserve"> - ДРУГИ РАЗХОДИ ЗА ЛИХВИ КЪМ МЕСТНИ ЛИЦА</t>
  </si>
  <si>
    <t>3.ГРУПА РАБОТИ И СЛУЖБИ ПО СОЦ.ОСИГ. ПОДП. И ГРИЖИ</t>
  </si>
  <si>
    <t>МУЗЕИ С РЕГИОНАЛЕН ХАРАКТЕР</t>
  </si>
  <si>
    <t>743  739</t>
  </si>
  <si>
    <t>ВСИЧКО ЗА ДЕЛЕГИРАНИ ОТ ДЪРЖАВАТА ДЕЙНОСТИ,                   ДОФИНАНСИРАНИ С ОБЩИНСКИ ПРИХОДИ:</t>
  </si>
  <si>
    <t xml:space="preserve">                                                ВЕЛИКО ТЪРНОВО КЪМ 31.12. 2005 Г.</t>
  </si>
  <si>
    <t>ПЛАН 2005</t>
  </si>
  <si>
    <t>към 31.12.2005 година</t>
  </si>
  <si>
    <t xml:space="preserve">1.7. Други заеми </t>
  </si>
  <si>
    <t>в т.ч.:Заем от ВТО "Мултиком"</t>
  </si>
  <si>
    <t xml:space="preserve">         Автомобили на лизинг от "София Франс ауто"АД</t>
  </si>
  <si>
    <t>31.12.2005г.</t>
  </si>
  <si>
    <t>сметки и фондове за 2005 година, както следва:</t>
  </si>
  <si>
    <t>ПРИХОДИ ЗА ДЕЛЕГИРАНИ ОТ ДЪРЖАВАТА ДЕЙНОСТИ</t>
  </si>
  <si>
    <t>ІІ.ВЗАИМООТНОШ.С ЦБ</t>
  </si>
  <si>
    <t>Получ.трансф.от/за ЦБ /нето/</t>
  </si>
  <si>
    <t xml:space="preserve"> - получени трансфери от ЦБ /+/</t>
  </si>
  <si>
    <t>в/ целева субс.от ЦБ за капиталови разходи</t>
  </si>
  <si>
    <t>ВСИЧКО ВЗАИМООТНОШЕНИЯ С ЦБ:</t>
  </si>
  <si>
    <t xml:space="preserve">ІІІ. ТРАСФЕРИ ОТ/ЗА БЮДЖ. И </t>
  </si>
  <si>
    <t>ИЗВЪНБЮДЖ. С/КИ</t>
  </si>
  <si>
    <t>ВСИЧКО ТРАНСФЕРИ:</t>
  </si>
  <si>
    <t>ВСИЧКО ПРИХОДИ ЗА ДЪРЖАВНИ ДЕЙНОСТИ:</t>
  </si>
  <si>
    <t>І. ИМУЩЕСТВЕНИ ДАНЪЦИ И</t>
  </si>
  <si>
    <t>НЕДАНЪЧНИ ПРИХОДИ</t>
  </si>
  <si>
    <t>1. Имуществени данъци</t>
  </si>
  <si>
    <t xml:space="preserve">  - д-к в/у недвиж.имоти</t>
  </si>
  <si>
    <t>2. Неданъчни приходи</t>
  </si>
  <si>
    <t>Приходи и доходи от собственост</t>
  </si>
  <si>
    <t>2400</t>
  </si>
  <si>
    <t xml:space="preserve"> -Вн. от прих. на държ. (общ.) пред.</t>
  </si>
  <si>
    <t>2401</t>
  </si>
  <si>
    <t xml:space="preserve"> - прих. от прод.на усл.стоки и продукция</t>
  </si>
  <si>
    <t>2700</t>
  </si>
  <si>
    <t xml:space="preserve"> - За  административни усл.</t>
  </si>
  <si>
    <t xml:space="preserve"> -Туристически такси</t>
  </si>
  <si>
    <t xml:space="preserve"> - Други общински такси</t>
  </si>
  <si>
    <t>Глоби, санкции и наказателни лихви</t>
  </si>
  <si>
    <t xml:space="preserve"> - Глоби,санкции,неуст. и др.</t>
  </si>
  <si>
    <t xml:space="preserve"> - Получ. др. застр. обезщетения</t>
  </si>
  <si>
    <t xml:space="preserve"> - Други неданъчни приходи в т.ч.</t>
  </si>
  <si>
    <t xml:space="preserve">   - Община В. Търново</t>
  </si>
  <si>
    <t xml:space="preserve">   -Отдел "Образование и наука"</t>
  </si>
  <si>
    <t xml:space="preserve"> - Внесен ДДС (-)</t>
  </si>
  <si>
    <t xml:space="preserve"> - Внесен данък в/у прих. от стоп. дейн. на бюдж. пр.</t>
  </si>
  <si>
    <t>Помощи за дарения и др.безвъзм. суми</t>
  </si>
  <si>
    <t xml:space="preserve"> -Капитал. дарения и помощи от страната</t>
  </si>
  <si>
    <t>ВСИЧКО НЕДАНЪЧНИ ПРИХОДИ:</t>
  </si>
  <si>
    <t>ВСИЧКО ИМУЩ. ДАНЪЦИ И НЕДАН. ПРИХ.</t>
  </si>
  <si>
    <t xml:space="preserve">Трансфери м/у бюдж.сметки </t>
  </si>
  <si>
    <t xml:space="preserve"> - предоставени трансфери /-/</t>
  </si>
  <si>
    <t>Трансфери от/за ПУДООС (нето)</t>
  </si>
  <si>
    <t xml:space="preserve"> - получени трансфери (+)</t>
  </si>
  <si>
    <t>ВРЕМЕНИ БЕЗЛИХВ.ЗАЕМИ М/У БЮДЖ.</t>
  </si>
  <si>
    <t xml:space="preserve"> - погасени заеми</t>
  </si>
  <si>
    <t>ВСИЧКО ВРЕМ. БЕЗЛИХВ. ЗАЕМИ</t>
  </si>
  <si>
    <t>V. ФИНАНСИРАНЕ НА ДЕФИЦИТА /ИЗЛИШЪКА/</t>
  </si>
  <si>
    <t>Друго финансиране /нето/</t>
  </si>
  <si>
    <t xml:space="preserve"> - задълж. по търг.лизинг и фин. кредит към МЛ</t>
  </si>
  <si>
    <t>Депозити и ср-ва по с/ки /нето/</t>
  </si>
  <si>
    <t xml:space="preserve"> - нал. в лв. по с/ки в края на периода</t>
  </si>
  <si>
    <t xml:space="preserve"> - нал. в лв. равностойност по вал. с/ки в края на пер.</t>
  </si>
  <si>
    <t xml:space="preserve"> - преоценка на вал. Наличности</t>
  </si>
  <si>
    <t>ВСИЧКО ПРИХОДИ ЗА МЕСТНИ ДЕЙНОСТИ</t>
  </si>
  <si>
    <t>4. Функция 3 Образование</t>
  </si>
  <si>
    <t>5. Функция 4 Здравеопазване</t>
  </si>
  <si>
    <t>5. Функция 7 Почивно дело, култура, религиозни дейности</t>
  </si>
  <si>
    <t xml:space="preserve">РАЗХОДИ ЗА МЕСТНИ ДЕЙНОСТИ </t>
  </si>
  <si>
    <t>ОП "Реклама"</t>
  </si>
  <si>
    <t>Приходи</t>
  </si>
  <si>
    <t>Разходи</t>
  </si>
  <si>
    <t>01.Спец.с/ка за прих.от приват.на общински предпр.</t>
  </si>
  <si>
    <t>03.Спец.фонд за инвестиции и дълг.активи към общ.</t>
  </si>
  <si>
    <t xml:space="preserve"> І. Всичко (р.01 до р.03 вкл.):</t>
  </si>
  <si>
    <t>І. МЕСТНИ ПРИХОДИ</t>
  </si>
  <si>
    <t>1. ДАНЪЧНИ ПРИХОДИ</t>
  </si>
  <si>
    <t xml:space="preserve"> - КАП. ДАРЕНИЯ, ПОМОЩИ И ДР.</t>
  </si>
  <si>
    <t>ТРАНСФ. ОТ/ЗА ПУДООС /НЕТО/</t>
  </si>
  <si>
    <t>МЕЖДУНАР. ПРОГР. И СПОРАЗУМ., ДАРЕНИЯ И ПОМ. ОТ ЧУЖБИНА</t>
  </si>
  <si>
    <t>4  0  1  468</t>
  </si>
  <si>
    <t>КОНТРОЛНИ ДЪРЖАВНИ ОРГАНИ</t>
  </si>
  <si>
    <t>2  1 1   207</t>
  </si>
  <si>
    <t>ОТБРАНА</t>
  </si>
  <si>
    <t>ДЕЙНОСТ ДОМОВЕ ЗА СТАРИ ХОРА</t>
  </si>
  <si>
    <t>ДЕЙНОСТ ЗАЩИТЕНИ ЖИЛИЩА</t>
  </si>
  <si>
    <t>743  738</t>
  </si>
  <si>
    <t>ЧИТАЛИЩА</t>
  </si>
  <si>
    <t>ОТЧЕТ ЗА 2005 год.</t>
  </si>
  <si>
    <t>НА ПРИХОДИТЕ ПО БЮДЖЕТА НА ОБЩИНА ВЕЛИКО ТЪРНОВО</t>
  </si>
  <si>
    <t xml:space="preserve">КЪМ 31.12 2005 г. </t>
  </si>
  <si>
    <t>ПРИЛОЖЕНИЕ №2</t>
  </si>
  <si>
    <t xml:space="preserve"> - получени дългосрочни заеми от банки в страната /+/</t>
  </si>
  <si>
    <t xml:space="preserve"> - погасени дългосрочни заеми от банки в страната /-/ </t>
  </si>
  <si>
    <t>ПОКУПКО-ПРОДАЖБА НА ДЪРЖ.(ОБЩ.)ЦК ОТ БЮДЖ.ПРЕДПР.</t>
  </si>
  <si>
    <t>ПОКУПКА НА ДЪРЖ.(ОБЩ.)ЦК ОТ БЮДЖ.ПРЕДПР.НА ПЪРВ.ПАЗАР /-/</t>
  </si>
  <si>
    <t>ОСТАТЪК В ЛЕВОВА РАВНОСТ.ПО ВАЛ.С-КИ ОТ ПРЕДХОДНИЯ ПЕРИОД /+/</t>
  </si>
  <si>
    <t>общински приходи без капит.р-ди и такса смет</t>
  </si>
  <si>
    <t>Приложение № 1</t>
  </si>
  <si>
    <t xml:space="preserve">                                                                          Р А З П Р Е Д Е Л Е Н И Е</t>
  </si>
  <si>
    <t>ФУНКЦИЯ, ГРУПА</t>
  </si>
  <si>
    <t>РЕАЛИЗИРАН</t>
  </si>
  <si>
    <t>ОСТАВЕНА В СЪОТ-</t>
  </si>
  <si>
    <t>ПРЕРАЗПРЕДЕ-</t>
  </si>
  <si>
    <t xml:space="preserve">ПРЕХОДЕН </t>
  </si>
  <si>
    <t>ВЕТНАТА ДЕЙНОСТ</t>
  </si>
  <si>
    <t>ЛЕНИЕ</t>
  </si>
  <si>
    <t>ОСТАТЪК</t>
  </si>
  <si>
    <t>НА ПРЕХОДНИЯ</t>
  </si>
  <si>
    <t xml:space="preserve">Р А З Х О Д И ЗА ДЕЛЕГИРАНИТЕ ОТ </t>
  </si>
  <si>
    <t>ДЪРЖАВАТА ДЕЙНОСТИ</t>
  </si>
  <si>
    <t>ВСИЧКО ЗА ФУНКЦИЯ:</t>
  </si>
  <si>
    <t>ДРУГИ ДЕЙНОСТИ ПО ВЪТРЕШНИЯ РЕД И СИГУРНОСТ</t>
  </si>
  <si>
    <t>5. ФУНКЦИЯ СОЦ.ОСИГУРЯВАНЕ ПОДПОМ. И ГРИЖИ</t>
  </si>
  <si>
    <t>3.ГРУПА РАБОТИ И СЛ. ПО СОЦ.ОСИГ. ПОДП. И ГРИЖИ</t>
  </si>
  <si>
    <t>7.ФУНКЦИЯ ПОЧИВНО ДЕЛО КУЛТУРА РЕЛИГ. ДЕЙН.</t>
  </si>
  <si>
    <t>1.ФУНКЦИЯ ЖИЛИЩНО СТРОИТ. И БКС</t>
  </si>
  <si>
    <t>ГРУПА 1. ЖИЛИЩНО СТРОИТЕЛСТВО.БКС</t>
  </si>
  <si>
    <t>ГРУПА 2. ОПАЗВАНЕ НА ОКОЛНАТА СРЕДА</t>
  </si>
  <si>
    <t>1.ФУНКЦИЯ ИКОНОМИЧЕСКИ ДЕЙНОСТИ И УСЛУГИ</t>
  </si>
  <si>
    <t>ГРУПА 5. ДРУГИ ДЕЙНОСТИ ПО ИКОНОМИКАТА</t>
  </si>
  <si>
    <t>Приложение № 8A</t>
  </si>
  <si>
    <t>С  П  Р  А  В  К  А</t>
  </si>
  <si>
    <t xml:space="preserve">        ЗА РЕАЛИЗИРАНИТЕ ИКОНОМИИ И ДОФИНАНСИРАНЕТО НА </t>
  </si>
  <si>
    <t>ДЕЛЕГИРАНИТЕ ОТ ДЪРЖАВАТА ДЕЙНОСТИ</t>
  </si>
  <si>
    <t>КЪМ 31.12.2005 ГОДИНА</t>
  </si>
  <si>
    <t>Параграф</t>
  </si>
  <si>
    <t>Икономия</t>
  </si>
  <si>
    <t>Дофинансирани</t>
  </si>
  <si>
    <t>на кредити</t>
  </si>
  <si>
    <t>дейности</t>
  </si>
  <si>
    <t>от държавни</t>
  </si>
  <si>
    <t>Р А З Х О Д И ЗА  ДЕЙНОСТИ</t>
  </si>
  <si>
    <t>-ЗАПЛ.ОТ ПРАВООТН.,ПРИРАВНЕНИ KЪМ ТРУДОВИТЕ</t>
  </si>
  <si>
    <t xml:space="preserve"> - ДР.ВЪЗНАГРАЖДЕНИЯ И ПЛАЩАНИЯ ЗА ПЕРСОНАЛА</t>
  </si>
  <si>
    <t>3.ГРУПА РАБОТИ И СЛУЖБИ ПО СОЦ.ОСИГУРЯВАНЕ ПОДПОМАГАНЕ И ГРИЖИ</t>
  </si>
  <si>
    <t>ДМС И ДР.ДОПЪЛН.ВЪЗНАГРАЖДЕНИЯ</t>
  </si>
  <si>
    <t>ВСИЧКО ЗА  ДЕЙНОСТИ:</t>
  </si>
  <si>
    <t>ПРИЛОЖЕНИЕ №8</t>
  </si>
  <si>
    <t xml:space="preserve">      НА  ПРЕХОДНИЯ ОСТАТЪК ОТ ДЕЛЕГИРАНИ ОТ ДЪРЖАВАТА ДЕЙНОСТИ</t>
  </si>
  <si>
    <t xml:space="preserve">                                                          ЗА 2005 Г.</t>
  </si>
  <si>
    <t>инвестиционна програма - от Станка Василева</t>
  </si>
  <si>
    <t>ПРЕДСЕДАТЕЛ</t>
  </si>
  <si>
    <t>ОБЩИНСКИ СЪВЕТ</t>
  </si>
  <si>
    <t>/инж. НИКОЛАЙ ТАЧЕВ/</t>
  </si>
  <si>
    <t xml:space="preserve">Великотърновски Общински съвет </t>
  </si>
  <si>
    <t xml:space="preserve">                                                                         ПРЕДСЕДАТЕЛ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</si>
</sst>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#,##0\ &quot;лв&quot;"/>
    <numFmt numFmtId="166" formatCode="0.0"/>
    <numFmt numFmtId="167" formatCode="#,##0.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#,##0.00;[Red]#,##0.00"/>
    <numFmt numFmtId="191" formatCode="#,##0.0;[Red]#,##0.0"/>
    <numFmt numFmtId="192" formatCode="#,##0;[Red]#,##0"/>
    <numFmt numFmtId="193" formatCode="[$-402]dd\ mmmm\ yyyy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u val="single"/>
      <sz val="12"/>
      <name val="Tahoma"/>
      <family val="2"/>
    </font>
    <font>
      <b/>
      <sz val="9"/>
      <color indexed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u val="single"/>
      <sz val="8"/>
      <name val="Tahoma"/>
      <family val="2"/>
    </font>
    <font>
      <sz val="12"/>
      <color indexed="5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" fontId="13" fillId="0" borderId="4" xfId="0" applyNumberFormat="1" applyFont="1" applyBorder="1" applyAlignment="1">
      <alignment/>
    </xf>
    <xf numFmtId="1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 vertical="center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16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4" fillId="0" borderId="8" xfId="0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4" fontId="5" fillId="3" borderId="4" xfId="0" applyNumberFormat="1" applyFont="1" applyFill="1" applyBorder="1" applyAlignment="1">
      <alignment horizontal="right"/>
    </xf>
    <xf numFmtId="0" fontId="11" fillId="0" borderId="4" xfId="0" applyFont="1" applyBorder="1" applyAlignment="1">
      <alignment/>
    </xf>
    <xf numFmtId="4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4" fontId="11" fillId="4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right"/>
    </xf>
    <xf numFmtId="4" fontId="11" fillId="0" borderId="15" xfId="0" applyNumberFormat="1" applyFont="1" applyBorder="1" applyAlignment="1">
      <alignment/>
    </xf>
    <xf numFmtId="4" fontId="5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9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1" fontId="7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7" fillId="0" borderId="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3" fontId="7" fillId="0" borderId="11" xfId="0" applyNumberFormat="1" applyFont="1" applyBorder="1" applyAlignment="1">
      <alignment horizontal="center" shrinkToFit="1"/>
    </xf>
    <xf numFmtId="3" fontId="7" fillId="0" borderId="26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 shrinkToFit="1"/>
    </xf>
    <xf numFmtId="3" fontId="7" fillId="0" borderId="27" xfId="0" applyNumberFormat="1" applyFont="1" applyBorder="1" applyAlignment="1">
      <alignment horizontal="center" shrinkToFit="1"/>
    </xf>
    <xf numFmtId="3" fontId="7" fillId="0" borderId="1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shrinkToFit="1"/>
    </xf>
    <xf numFmtId="3" fontId="7" fillId="0" borderId="14" xfId="0" applyNumberFormat="1" applyFont="1" applyBorder="1" applyAlignment="1">
      <alignment horizontal="center" shrinkToFit="1"/>
    </xf>
    <xf numFmtId="1" fontId="6" fillId="0" borderId="28" xfId="0" applyNumberFormat="1" applyFont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1" fontId="6" fillId="0" borderId="28" xfId="0" applyNumberFormat="1" applyFont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" fontId="12" fillId="0" borderId="3" xfId="0" applyNumberFormat="1" applyFont="1" applyBorder="1" applyAlignment="1">
      <alignment horizontal="center"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1" fontId="6" fillId="0" borderId="29" xfId="0" applyNumberFormat="1" applyFont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3" fontId="10" fillId="0" borderId="31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1" fontId="6" fillId="0" borderId="32" xfId="0" applyNumberFormat="1" applyFont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0" fontId="12" fillId="0" borderId="4" xfId="0" applyFont="1" applyBorder="1" applyAlignment="1">
      <alignment horizontal="center"/>
    </xf>
    <xf numFmtId="3" fontId="7" fillId="0" borderId="29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1" fontId="12" fillId="0" borderId="3" xfId="0" applyNumberFormat="1" applyFont="1" applyBorder="1" applyAlignment="1">
      <alignment horizontal="center"/>
    </xf>
    <xf numFmtId="3" fontId="15" fillId="0" borderId="4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/>
    </xf>
    <xf numFmtId="1" fontId="6" fillId="0" borderId="28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6" fillId="0" borderId="28" xfId="0" applyNumberFormat="1" applyFont="1" applyBorder="1" applyAlignment="1">
      <alignment wrapText="1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5" xfId="0" applyNumberFormat="1" applyFont="1" applyBorder="1" applyAlignment="1">
      <alignment/>
    </xf>
    <xf numFmtId="0" fontId="16" fillId="0" borderId="5" xfId="0" applyFont="1" applyBorder="1" applyAlignment="1">
      <alignment horizontal="center"/>
    </xf>
    <xf numFmtId="3" fontId="16" fillId="0" borderId="5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 horizontal="center"/>
    </xf>
    <xf numFmtId="3" fontId="17" fillId="0" borderId="5" xfId="0" applyNumberFormat="1" applyFont="1" applyBorder="1" applyAlignment="1">
      <alignment/>
    </xf>
    <xf numFmtId="0" fontId="21" fillId="0" borderId="8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3" fontId="16" fillId="0" borderId="8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49" fontId="17" fillId="0" borderId="16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21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5" xfId="0" applyNumberFormat="1" applyFont="1" applyBorder="1" applyAlignment="1">
      <alignment/>
    </xf>
    <xf numFmtId="0" fontId="20" fillId="0" borderId="5" xfId="0" applyFont="1" applyBorder="1" applyAlignment="1">
      <alignment horizontal="center"/>
    </xf>
    <xf numFmtId="3" fontId="20" fillId="0" borderId="5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49" fontId="5" fillId="0" borderId="33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36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8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9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4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/>
    </xf>
    <xf numFmtId="1" fontId="24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1" fontId="6" fillId="0" borderId="29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Continuous"/>
    </xf>
    <xf numFmtId="0" fontId="5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4" borderId="0" xfId="0" applyFont="1" applyFill="1" applyAlignment="1">
      <alignment/>
    </xf>
    <xf numFmtId="0" fontId="1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3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17" fillId="0" borderId="45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1" fontId="6" fillId="0" borderId="45" xfId="0" applyNumberFormat="1" applyFont="1" applyBorder="1" applyAlignment="1">
      <alignment/>
    </xf>
    <xf numFmtId="0" fontId="0" fillId="0" borderId="2" xfId="0" applyBorder="1" applyAlignment="1">
      <alignment/>
    </xf>
    <xf numFmtId="0" fontId="27" fillId="0" borderId="45" xfId="0" applyFont="1" applyBorder="1" applyAlignment="1">
      <alignment/>
    </xf>
    <xf numFmtId="1" fontId="6" fillId="0" borderId="46" xfId="0" applyNumberFormat="1" applyFont="1" applyBorder="1" applyAlignment="1">
      <alignment/>
    </xf>
    <xf numFmtId="1" fontId="28" fillId="0" borderId="45" xfId="0" applyNumberFormat="1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46" xfId="0" applyFont="1" applyBorder="1" applyAlignment="1">
      <alignment/>
    </xf>
    <xf numFmtId="1" fontId="17" fillId="0" borderId="3" xfId="0" applyNumberFormat="1" applyFont="1" applyBorder="1" applyAlignment="1">
      <alignment/>
    </xf>
    <xf numFmtId="1" fontId="17" fillId="0" borderId="49" xfId="0" applyNumberFormat="1" applyFont="1" applyBorder="1" applyAlignment="1">
      <alignment/>
    </xf>
    <xf numFmtId="1" fontId="6" fillId="0" borderId="45" xfId="0" applyNumberFormat="1" applyFont="1" applyFill="1" applyBorder="1" applyAlignment="1">
      <alignment/>
    </xf>
    <xf numFmtId="1" fontId="17" fillId="0" borderId="29" xfId="0" applyNumberFormat="1" applyFont="1" applyBorder="1" applyAlignment="1">
      <alignment/>
    </xf>
    <xf numFmtId="1" fontId="17" fillId="0" borderId="50" xfId="0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46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50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46" xfId="0" applyFon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49" xfId="0" applyFont="1" applyBorder="1" applyAlignment="1">
      <alignment/>
    </xf>
    <xf numFmtId="1" fontId="5" fillId="0" borderId="45" xfId="0" applyNumberFormat="1" applyFont="1" applyBorder="1" applyAlignment="1">
      <alignment/>
    </xf>
    <xf numFmtId="1" fontId="6" fillId="0" borderId="45" xfId="0" applyNumberFormat="1" applyFont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29" fillId="0" borderId="46" xfId="0" applyFont="1" applyBorder="1" applyAlignment="1">
      <alignment/>
    </xf>
    <xf numFmtId="0" fontId="6" fillId="5" borderId="52" xfId="0" applyFont="1" applyFill="1" applyBorder="1" applyAlignment="1">
      <alignment/>
    </xf>
    <xf numFmtId="1" fontId="17" fillId="5" borderId="53" xfId="0" applyNumberFormat="1" applyFont="1" applyFill="1" applyBorder="1" applyAlignment="1">
      <alignment/>
    </xf>
    <xf numFmtId="1" fontId="17" fillId="5" borderId="5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" fontId="5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1" fontId="12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303"/>
  <sheetViews>
    <sheetView tabSelected="1" workbookViewId="0" topLeftCell="A1">
      <selection activeCell="G11" sqref="G11"/>
    </sheetView>
  </sheetViews>
  <sheetFormatPr defaultColWidth="9.140625" defaultRowHeight="12.75"/>
  <cols>
    <col min="1" max="4" width="9.140625" style="14" customWidth="1"/>
    <col min="5" max="5" width="10.57421875" style="14" customWidth="1"/>
    <col min="6" max="6" width="9.28125" style="14" customWidth="1"/>
    <col min="7" max="7" width="15.57421875" style="14" customWidth="1"/>
    <col min="8" max="8" width="18.8515625" style="14" customWidth="1"/>
    <col min="9" max="16384" width="9.140625" style="14" customWidth="1"/>
  </cols>
  <sheetData>
    <row r="1" ht="12.75">
      <c r="H1" s="70" t="s">
        <v>178</v>
      </c>
    </row>
    <row r="3" spans="2:8" s="3" customFormat="1" ht="15">
      <c r="B3" s="72"/>
      <c r="G3" s="73"/>
      <c r="H3" s="73"/>
    </row>
    <row r="4" spans="2:8" ht="12.75">
      <c r="B4" s="14" t="s">
        <v>179</v>
      </c>
      <c r="G4" s="71"/>
      <c r="H4" s="71"/>
    </row>
    <row r="5" spans="1:8" ht="12.75">
      <c r="A5" s="14" t="s">
        <v>628</v>
      </c>
      <c r="G5" s="71"/>
      <c r="H5" s="71"/>
    </row>
    <row r="7" ht="12.75">
      <c r="B7" s="14" t="s">
        <v>180</v>
      </c>
    </row>
    <row r="8" ht="12.75">
      <c r="A8" s="14" t="s">
        <v>496</v>
      </c>
    </row>
    <row r="9" ht="12.75">
      <c r="C9" s="14" t="s">
        <v>181</v>
      </c>
    </row>
    <row r="10" s="3" customFormat="1" ht="15">
      <c r="B10" s="72" t="s">
        <v>182</v>
      </c>
    </row>
    <row r="12" spans="1:11" s="314" customFormat="1" ht="15.75">
      <c r="A12" s="313" t="s">
        <v>269</v>
      </c>
      <c r="C12" s="315"/>
      <c r="E12" s="316"/>
      <c r="F12" s="317"/>
      <c r="G12" s="318"/>
      <c r="H12" s="318"/>
      <c r="I12" s="318"/>
      <c r="J12" s="318"/>
      <c r="K12" s="319"/>
    </row>
    <row r="13" spans="1:8" s="321" customFormat="1" ht="15">
      <c r="A13" s="320" t="s">
        <v>497</v>
      </c>
      <c r="C13" s="322"/>
      <c r="E13" s="323"/>
      <c r="F13" s="324"/>
      <c r="G13" s="325"/>
      <c r="H13" s="326"/>
    </row>
    <row r="14" spans="1:11" s="328" customFormat="1" ht="15.75">
      <c r="A14" s="327" t="s">
        <v>498</v>
      </c>
      <c r="F14" s="329"/>
      <c r="G14" s="330"/>
      <c r="H14" s="330"/>
      <c r="I14" s="330"/>
      <c r="J14" s="330"/>
      <c r="K14" s="330"/>
    </row>
    <row r="15" spans="1:11" s="331" customFormat="1" ht="12.75">
      <c r="A15" s="331" t="s">
        <v>499</v>
      </c>
      <c r="D15" s="332"/>
      <c r="E15" s="332"/>
      <c r="F15" s="333">
        <v>3100</v>
      </c>
      <c r="G15" s="334">
        <f>SUM(G16)</f>
        <v>7837</v>
      </c>
      <c r="H15" s="334">
        <f>SUM(H16)</f>
        <v>7837</v>
      </c>
      <c r="I15" s="365"/>
      <c r="J15" s="365"/>
      <c r="K15" s="365"/>
    </row>
    <row r="16" spans="1:11" s="331" customFormat="1" ht="12.75">
      <c r="A16" s="331" t="s">
        <v>500</v>
      </c>
      <c r="D16" s="332"/>
      <c r="E16" s="332"/>
      <c r="F16" s="324">
        <v>3110</v>
      </c>
      <c r="G16" s="325">
        <f>SUM(G17:G17)</f>
        <v>7837</v>
      </c>
      <c r="H16" s="325">
        <f>SUM(H17:H17)</f>
        <v>7837</v>
      </c>
      <c r="I16" s="325"/>
      <c r="J16" s="325"/>
      <c r="K16" s="325"/>
    </row>
    <row r="17" spans="1:11" s="331" customFormat="1" ht="12.75">
      <c r="A17" s="331" t="s">
        <v>501</v>
      </c>
      <c r="F17" s="324">
        <v>3113</v>
      </c>
      <c r="G17" s="325">
        <f>SUM(H17:K17)</f>
        <v>7837</v>
      </c>
      <c r="H17" s="325">
        <f>200000+7837-200000</f>
        <v>7837</v>
      </c>
      <c r="I17" s="325"/>
      <c r="J17" s="325"/>
      <c r="K17" s="325"/>
    </row>
    <row r="18" spans="1:11" s="328" customFormat="1" ht="15.75" thickBot="1">
      <c r="A18" s="335" t="s">
        <v>502</v>
      </c>
      <c r="B18" s="335"/>
      <c r="C18" s="335"/>
      <c r="D18" s="336"/>
      <c r="E18" s="336"/>
      <c r="F18" s="337"/>
      <c r="G18" s="338">
        <f>SUM(G15)</f>
        <v>7837</v>
      </c>
      <c r="H18" s="338">
        <f>SUM(H15)</f>
        <v>7837</v>
      </c>
      <c r="I18" s="358"/>
      <c r="J18" s="358"/>
      <c r="K18" s="358"/>
    </row>
    <row r="19" spans="1:11" s="321" customFormat="1" ht="16.5" thickBot="1" thickTop="1">
      <c r="A19" s="346" t="s">
        <v>506</v>
      </c>
      <c r="B19" s="347"/>
      <c r="C19" s="347"/>
      <c r="D19" s="347"/>
      <c r="E19" s="348"/>
      <c r="F19" s="349"/>
      <c r="G19" s="350">
        <f>SUM(G18)</f>
        <v>7837</v>
      </c>
      <c r="H19" s="350">
        <f>SUM(H18)</f>
        <v>7837</v>
      </c>
      <c r="I19" s="358"/>
      <c r="J19" s="358"/>
      <c r="K19" s="358"/>
    </row>
    <row r="20" spans="1:11" s="353" customFormat="1" ht="16.5" thickTop="1">
      <c r="A20" s="327"/>
      <c r="B20" s="351"/>
      <c r="C20" s="351"/>
      <c r="D20" s="352"/>
      <c r="E20" s="352"/>
      <c r="F20" s="317"/>
      <c r="G20" s="318"/>
      <c r="H20" s="318"/>
      <c r="I20" s="318"/>
      <c r="J20" s="318"/>
      <c r="K20" s="318"/>
    </row>
    <row r="21" spans="1:11" s="167" customFormat="1" ht="15">
      <c r="A21" s="354" t="s">
        <v>186</v>
      </c>
      <c r="B21" s="354"/>
      <c r="C21" s="355"/>
      <c r="D21" s="354"/>
      <c r="E21" s="356"/>
      <c r="F21" s="357"/>
      <c r="G21" s="358"/>
      <c r="H21" s="359"/>
      <c r="I21" s="358"/>
      <c r="J21" s="358"/>
      <c r="K21" s="358"/>
    </row>
    <row r="22" spans="1:11" s="364" customFormat="1" ht="12.75">
      <c r="A22" s="360" t="s">
        <v>507</v>
      </c>
      <c r="B22" s="361"/>
      <c r="C22" s="362"/>
      <c r="D22" s="361"/>
      <c r="E22" s="362"/>
      <c r="F22" s="362"/>
      <c r="G22" s="363"/>
      <c r="H22" s="363"/>
      <c r="I22" s="363"/>
      <c r="J22" s="363"/>
      <c r="K22" s="363"/>
    </row>
    <row r="23" spans="1:11" s="364" customFormat="1" ht="12.75">
      <c r="A23" s="360" t="s">
        <v>508</v>
      </c>
      <c r="B23" s="361"/>
      <c r="C23" s="362"/>
      <c r="D23" s="361"/>
      <c r="E23" s="362"/>
      <c r="F23" s="362"/>
      <c r="G23" s="363"/>
      <c r="H23" s="363"/>
      <c r="I23" s="363"/>
      <c r="J23" s="363"/>
      <c r="K23" s="363"/>
    </row>
    <row r="24" spans="1:11" s="331" customFormat="1" ht="12.75">
      <c r="A24" s="341" t="s">
        <v>509</v>
      </c>
      <c r="F24" s="333">
        <v>1300</v>
      </c>
      <c r="G24" s="334">
        <f>SUM(G25:G28)</f>
        <v>281862</v>
      </c>
      <c r="H24" s="334">
        <f>SUM(H25:H28)</f>
        <v>281862</v>
      </c>
      <c r="I24" s="365"/>
      <c r="J24" s="365"/>
      <c r="K24" s="365"/>
    </row>
    <row r="25" spans="1:11" s="331" customFormat="1" ht="12.75">
      <c r="A25" s="331" t="s">
        <v>510</v>
      </c>
      <c r="F25" s="324">
        <v>1301</v>
      </c>
      <c r="G25" s="325">
        <f>SUM(H25:K25)</f>
        <v>-744</v>
      </c>
      <c r="H25" s="325">
        <v>-744</v>
      </c>
      <c r="I25" s="365"/>
      <c r="J25" s="365"/>
      <c r="K25" s="325"/>
    </row>
    <row r="26" spans="1:11" s="331" customFormat="1" ht="12.75">
      <c r="A26" s="331" t="s">
        <v>187</v>
      </c>
      <c r="F26" s="324">
        <v>1302</v>
      </c>
      <c r="G26" s="325">
        <f>SUM(H26:K26)</f>
        <v>-1799</v>
      </c>
      <c r="H26" s="325">
        <v>-1799</v>
      </c>
      <c r="I26" s="365"/>
      <c r="J26" s="365"/>
      <c r="K26" s="325"/>
    </row>
    <row r="27" spans="1:11" s="331" customFormat="1" ht="12.75">
      <c r="A27" s="331" t="s">
        <v>188</v>
      </c>
      <c r="F27" s="324">
        <v>1303</v>
      </c>
      <c r="G27" s="325">
        <f>SUM(H27:K27)</f>
        <v>36693</v>
      </c>
      <c r="H27" s="325">
        <v>36693</v>
      </c>
      <c r="I27" s="365"/>
      <c r="J27" s="365"/>
      <c r="K27" s="325"/>
    </row>
    <row r="28" spans="1:11" s="331" customFormat="1" ht="12.75">
      <c r="A28" s="331" t="s">
        <v>189</v>
      </c>
      <c r="F28" s="324">
        <v>1304</v>
      </c>
      <c r="G28" s="325">
        <f>SUM(H28:K28)</f>
        <v>247712</v>
      </c>
      <c r="H28" s="325">
        <v>247712</v>
      </c>
      <c r="I28" s="365"/>
      <c r="J28" s="365"/>
      <c r="K28" s="325"/>
    </row>
    <row r="29" spans="1:11" s="331" customFormat="1" ht="12.75">
      <c r="A29" s="366" t="s">
        <v>190</v>
      </c>
      <c r="F29" s="367" t="s">
        <v>191</v>
      </c>
      <c r="G29" s="365">
        <f>SUM(H29:K29)</f>
        <v>4204</v>
      </c>
      <c r="H29" s="365">
        <v>4204</v>
      </c>
      <c r="I29" s="365"/>
      <c r="J29" s="365"/>
      <c r="K29" s="365"/>
    </row>
    <row r="30" spans="1:11" s="341" customFormat="1" ht="13.5" thickBot="1">
      <c r="A30" s="343" t="s">
        <v>192</v>
      </c>
      <c r="B30" s="343"/>
      <c r="C30" s="343"/>
      <c r="D30" s="368"/>
      <c r="E30" s="368"/>
      <c r="F30" s="344"/>
      <c r="G30" s="345">
        <f>SUM(G24,G29)</f>
        <v>286066</v>
      </c>
      <c r="H30" s="345">
        <f>SUM(H24,H29)</f>
        <v>286066</v>
      </c>
      <c r="I30" s="365"/>
      <c r="J30" s="365"/>
      <c r="K30" s="365"/>
    </row>
    <row r="31" spans="1:11" s="321" customFormat="1" ht="13.5" thickTop="1">
      <c r="A31" s="369" t="s">
        <v>511</v>
      </c>
      <c r="B31" s="331"/>
      <c r="C31" s="323"/>
      <c r="D31" s="331"/>
      <c r="E31" s="323"/>
      <c r="F31" s="323"/>
      <c r="G31" s="370"/>
      <c r="H31" s="370"/>
      <c r="I31" s="370"/>
      <c r="J31" s="370"/>
      <c r="K31" s="370"/>
    </row>
    <row r="32" spans="1:11" s="321" customFormat="1" ht="12.75">
      <c r="A32" s="342" t="s">
        <v>512</v>
      </c>
      <c r="B32" s="331"/>
      <c r="C32" s="323"/>
      <c r="D32" s="331"/>
      <c r="E32" s="323"/>
      <c r="F32" s="371" t="s">
        <v>513</v>
      </c>
      <c r="G32" s="372">
        <f>SUM(G33:G39)</f>
        <v>117515</v>
      </c>
      <c r="H32" s="372">
        <f>SUM(H33:H39)</f>
        <v>117515</v>
      </c>
      <c r="I32" s="403"/>
      <c r="J32" s="403"/>
      <c r="K32" s="403"/>
    </row>
    <row r="33" spans="1:11" s="321" customFormat="1" ht="12.75">
      <c r="A33" s="342" t="s">
        <v>514</v>
      </c>
      <c r="B33" s="331"/>
      <c r="C33" s="323"/>
      <c r="D33" s="331"/>
      <c r="E33" s="323"/>
      <c r="F33" s="323" t="s">
        <v>515</v>
      </c>
      <c r="G33" s="373">
        <f>SUM(H33:K33)</f>
        <v>-20360</v>
      </c>
      <c r="H33" s="373">
        <v>-20360</v>
      </c>
      <c r="I33" s="370"/>
      <c r="J33" s="370"/>
      <c r="K33" s="373"/>
    </row>
    <row r="34" spans="1:11" s="321" customFormat="1" ht="12.75">
      <c r="A34" s="331" t="s">
        <v>516</v>
      </c>
      <c r="B34" s="331"/>
      <c r="C34" s="323"/>
      <c r="D34" s="331"/>
      <c r="E34" s="323"/>
      <c r="F34" s="324">
        <v>2404</v>
      </c>
      <c r="G34" s="373">
        <f aca="true" t="shared" si="0" ref="G34:G39">SUM(H34:K34)</f>
        <v>120867</v>
      </c>
      <c r="H34" s="373">
        <v>120867</v>
      </c>
      <c r="I34" s="370"/>
      <c r="J34" s="370"/>
      <c r="K34" s="373"/>
    </row>
    <row r="35" spans="1:11" s="321" customFormat="1" ht="12.75">
      <c r="A35" s="331" t="s">
        <v>193</v>
      </c>
      <c r="B35" s="331"/>
      <c r="C35" s="323"/>
      <c r="D35" s="331"/>
      <c r="E35" s="323"/>
      <c r="F35" s="324">
        <v>2405</v>
      </c>
      <c r="G35" s="373">
        <f t="shared" si="0"/>
        <v>39195</v>
      </c>
      <c r="H35" s="373">
        <v>39195</v>
      </c>
      <c r="I35" s="370"/>
      <c r="J35" s="370"/>
      <c r="K35" s="373"/>
    </row>
    <row r="36" spans="1:11" s="321" customFormat="1" ht="12.75">
      <c r="A36" s="331" t="s">
        <v>194</v>
      </c>
      <c r="B36" s="331"/>
      <c r="C36" s="323"/>
      <c r="D36" s="331"/>
      <c r="E36" s="323"/>
      <c r="F36" s="324">
        <v>2406</v>
      </c>
      <c r="G36" s="373">
        <f t="shared" si="0"/>
        <v>-24488</v>
      </c>
      <c r="H36" s="373">
        <v>-24488</v>
      </c>
      <c r="I36" s="370"/>
      <c r="J36" s="370"/>
      <c r="K36" s="373"/>
    </row>
    <row r="37" spans="1:11" s="321" customFormat="1" ht="12.75">
      <c r="A37" s="331" t="s">
        <v>195</v>
      </c>
      <c r="B37" s="331"/>
      <c r="C37" s="323"/>
      <c r="D37" s="331"/>
      <c r="E37" s="323"/>
      <c r="F37" s="324">
        <v>2407</v>
      </c>
      <c r="G37" s="373">
        <f t="shared" si="0"/>
        <v>-612</v>
      </c>
      <c r="H37" s="373">
        <v>-612</v>
      </c>
      <c r="I37" s="370"/>
      <c r="J37" s="370"/>
      <c r="K37" s="373"/>
    </row>
    <row r="38" spans="1:17" s="321" customFormat="1" ht="12.75">
      <c r="A38" s="331" t="s">
        <v>196</v>
      </c>
      <c r="B38" s="331"/>
      <c r="C38" s="323"/>
      <c r="D38" s="331"/>
      <c r="E38" s="323"/>
      <c r="F38" s="324">
        <v>2408</v>
      </c>
      <c r="G38" s="373">
        <f t="shared" si="0"/>
        <v>884</v>
      </c>
      <c r="H38" s="373">
        <v>884</v>
      </c>
      <c r="I38" s="370"/>
      <c r="J38" s="370"/>
      <c r="K38" s="373"/>
      <c r="N38" s="331"/>
      <c r="O38" s="331"/>
      <c r="P38" s="331"/>
      <c r="Q38" s="331"/>
    </row>
    <row r="39" spans="1:17" s="321" customFormat="1" ht="11.25" customHeight="1">
      <c r="A39" s="342" t="s">
        <v>197</v>
      </c>
      <c r="B39" s="331"/>
      <c r="C39" s="323"/>
      <c r="D39" s="331"/>
      <c r="E39" s="323"/>
      <c r="F39" s="324">
        <v>2419</v>
      </c>
      <c r="G39" s="373">
        <f t="shared" si="0"/>
        <v>2029</v>
      </c>
      <c r="H39" s="373">
        <v>2029</v>
      </c>
      <c r="I39" s="370"/>
      <c r="J39" s="370"/>
      <c r="K39" s="373"/>
      <c r="N39" s="331"/>
      <c r="O39" s="331"/>
      <c r="P39" s="331"/>
      <c r="Q39" s="331"/>
    </row>
    <row r="40" spans="1:17" s="321" customFormat="1" ht="12.75">
      <c r="A40" s="342" t="s">
        <v>198</v>
      </c>
      <c r="B40" s="331"/>
      <c r="C40" s="323"/>
      <c r="D40" s="331"/>
      <c r="E40" s="323"/>
      <c r="F40" s="371" t="s">
        <v>517</v>
      </c>
      <c r="G40" s="374">
        <f>SUM(G41:G52)</f>
        <v>217133</v>
      </c>
      <c r="H40" s="374">
        <f>SUM(H41:H52)</f>
        <v>217133</v>
      </c>
      <c r="I40" s="404"/>
      <c r="J40" s="404"/>
      <c r="K40" s="404"/>
      <c r="N40" s="331"/>
      <c r="O40" s="331"/>
      <c r="P40" s="331"/>
      <c r="Q40" s="331"/>
    </row>
    <row r="41" spans="1:11" s="331" customFormat="1" ht="12.75">
      <c r="A41" s="331" t="s">
        <v>199</v>
      </c>
      <c r="F41" s="324">
        <v>2701</v>
      </c>
      <c r="G41" s="325">
        <f>SUM(H41:K41)</f>
        <v>-7572</v>
      </c>
      <c r="H41" s="375">
        <v>-7572</v>
      </c>
      <c r="K41" s="375"/>
    </row>
    <row r="42" spans="1:11" s="331" customFormat="1" ht="12.75">
      <c r="A42" s="331" t="s">
        <v>200</v>
      </c>
      <c r="F42" s="324">
        <v>2702</v>
      </c>
      <c r="G42" s="325">
        <f aca="true" t="shared" si="1" ref="G42:G52">SUM(H42:K42)</f>
        <v>505</v>
      </c>
      <c r="H42" s="375">
        <v>505</v>
      </c>
      <c r="K42" s="375"/>
    </row>
    <row r="43" spans="1:11" s="331" customFormat="1" ht="12.75">
      <c r="A43" s="331" t="s">
        <v>201</v>
      </c>
      <c r="F43" s="324">
        <v>2704</v>
      </c>
      <c r="G43" s="325">
        <f t="shared" si="1"/>
        <v>6983</v>
      </c>
      <c r="H43" s="375">
        <v>6983</v>
      </c>
      <c r="K43" s="375"/>
    </row>
    <row r="44" spans="1:11" s="331" customFormat="1" ht="12.75">
      <c r="A44" s="331" t="s">
        <v>202</v>
      </c>
      <c r="F44" s="324">
        <v>2705</v>
      </c>
      <c r="G44" s="325">
        <f t="shared" si="1"/>
        <v>-1471</v>
      </c>
      <c r="H44" s="375">
        <v>-1471</v>
      </c>
      <c r="K44" s="375"/>
    </row>
    <row r="45" spans="1:11" s="331" customFormat="1" ht="12.75">
      <c r="A45" s="331" t="s">
        <v>203</v>
      </c>
      <c r="F45" s="324">
        <v>2707</v>
      </c>
      <c r="G45" s="325">
        <f t="shared" si="1"/>
        <v>301186</v>
      </c>
      <c r="H45" s="375">
        <v>301186</v>
      </c>
      <c r="K45" s="375"/>
    </row>
    <row r="46" spans="1:11" s="331" customFormat="1" ht="12.75">
      <c r="A46" s="342" t="s">
        <v>204</v>
      </c>
      <c r="F46" s="324">
        <v>2708</v>
      </c>
      <c r="G46" s="325">
        <f t="shared" si="1"/>
        <v>2553</v>
      </c>
      <c r="H46" s="375">
        <v>2553</v>
      </c>
      <c r="K46" s="375"/>
    </row>
    <row r="47" spans="1:11" s="331" customFormat="1" ht="12.75">
      <c r="A47" s="331" t="s">
        <v>205</v>
      </c>
      <c r="F47" s="324">
        <v>2709</v>
      </c>
      <c r="G47" s="325">
        <f t="shared" si="1"/>
        <v>2133</v>
      </c>
      <c r="H47" s="375">
        <v>2133</v>
      </c>
      <c r="K47" s="375"/>
    </row>
    <row r="48" spans="1:11" s="331" customFormat="1" ht="12.75">
      <c r="A48" s="331" t="s">
        <v>206</v>
      </c>
      <c r="F48" s="324">
        <v>2710</v>
      </c>
      <c r="G48" s="325">
        <f t="shared" si="1"/>
        <v>-122209</v>
      </c>
      <c r="H48" s="375">
        <v>-122209</v>
      </c>
      <c r="K48" s="375"/>
    </row>
    <row r="49" spans="1:11" s="331" customFormat="1" ht="12.75">
      <c r="A49" s="331" t="s">
        <v>518</v>
      </c>
      <c r="F49" s="324">
        <v>2711</v>
      </c>
      <c r="G49" s="325">
        <f t="shared" si="1"/>
        <v>47350</v>
      </c>
      <c r="H49" s="375">
        <v>47350</v>
      </c>
      <c r="K49" s="375"/>
    </row>
    <row r="50" spans="1:11" s="331" customFormat="1" ht="12.75">
      <c r="A50" s="331" t="s">
        <v>207</v>
      </c>
      <c r="F50" s="324">
        <v>2715</v>
      </c>
      <c r="G50" s="325">
        <f t="shared" si="1"/>
        <v>3475</v>
      </c>
      <c r="H50" s="375">
        <v>3475</v>
      </c>
      <c r="K50" s="375"/>
    </row>
    <row r="51" spans="1:11" s="331" customFormat="1" ht="12.75">
      <c r="A51" s="331" t="s">
        <v>519</v>
      </c>
      <c r="F51" s="324">
        <v>2716</v>
      </c>
      <c r="G51" s="325">
        <f t="shared" si="1"/>
        <v>-22352</v>
      </c>
      <c r="H51" s="375">
        <v>-22352</v>
      </c>
      <c r="K51" s="375"/>
    </row>
    <row r="52" spans="1:11" s="331" customFormat="1" ht="12.75">
      <c r="A52" s="331" t="s">
        <v>520</v>
      </c>
      <c r="F52" s="324">
        <v>2729</v>
      </c>
      <c r="G52" s="325">
        <f t="shared" si="1"/>
        <v>6552</v>
      </c>
      <c r="H52" s="375">
        <v>6552</v>
      </c>
      <c r="K52" s="375"/>
    </row>
    <row r="53" spans="1:11" s="331" customFormat="1" ht="12.75">
      <c r="A53" s="331" t="s">
        <v>521</v>
      </c>
      <c r="F53" s="333">
        <v>2800</v>
      </c>
      <c r="G53" s="334">
        <f>SUM(G54:G54)</f>
        <v>-54071</v>
      </c>
      <c r="H53" s="334">
        <f>SUM(H54:H54)</f>
        <v>-54071</v>
      </c>
      <c r="I53" s="365"/>
      <c r="J53" s="365"/>
      <c r="K53" s="365"/>
    </row>
    <row r="54" spans="1:11" s="331" customFormat="1" ht="12.75">
      <c r="A54" s="331" t="s">
        <v>522</v>
      </c>
      <c r="F54" s="324">
        <v>2802</v>
      </c>
      <c r="G54" s="325">
        <f>SUM(H54:K54)</f>
        <v>-54071</v>
      </c>
      <c r="H54" s="375">
        <v>-54071</v>
      </c>
      <c r="K54" s="375"/>
    </row>
    <row r="55" spans="6:11" s="331" customFormat="1" ht="12.75">
      <c r="F55" s="324"/>
      <c r="G55" s="325"/>
      <c r="H55" s="375"/>
      <c r="K55" s="375"/>
    </row>
    <row r="56" spans="1:11" s="331" customFormat="1" ht="12.75">
      <c r="A56" s="331" t="s">
        <v>208</v>
      </c>
      <c r="F56" s="333">
        <v>3600</v>
      </c>
      <c r="G56" s="334">
        <f>SUM(G57,G58)</f>
        <v>-7490</v>
      </c>
      <c r="H56" s="334">
        <f>SUM(H57,H58)</f>
        <v>-7490</v>
      </c>
      <c r="I56" s="365"/>
      <c r="J56" s="365"/>
      <c r="K56" s="365"/>
    </row>
    <row r="57" spans="1:11" s="331" customFormat="1" ht="12.75">
      <c r="A57" s="342" t="s">
        <v>523</v>
      </c>
      <c r="F57" s="324">
        <v>3612</v>
      </c>
      <c r="G57" s="325">
        <f aca="true" t="shared" si="2" ref="G57:G67">SUM(H57:K57)</f>
        <v>2180</v>
      </c>
      <c r="H57" s="375">
        <v>2180</v>
      </c>
      <c r="K57" s="375"/>
    </row>
    <row r="58" spans="1:11" s="331" customFormat="1" ht="12.75">
      <c r="A58" s="331" t="s">
        <v>524</v>
      </c>
      <c r="F58" s="340">
        <v>3619</v>
      </c>
      <c r="G58" s="376">
        <f>SUM(G59:G60)</f>
        <v>-9670</v>
      </c>
      <c r="H58" s="376">
        <f>SUM(H59:H60)</f>
        <v>-9670</v>
      </c>
      <c r="I58" s="325"/>
      <c r="J58" s="325"/>
      <c r="K58" s="325"/>
    </row>
    <row r="59" spans="1:11" s="331" customFormat="1" ht="12.75">
      <c r="A59" s="342" t="s">
        <v>525</v>
      </c>
      <c r="F59" s="324">
        <v>3619</v>
      </c>
      <c r="G59" s="325">
        <f t="shared" si="2"/>
        <v>-9671</v>
      </c>
      <c r="H59" s="375">
        <v>-9671</v>
      </c>
      <c r="K59" s="375"/>
    </row>
    <row r="60" spans="1:11" s="331" customFormat="1" ht="12.75">
      <c r="A60" s="342" t="s">
        <v>526</v>
      </c>
      <c r="F60" s="324">
        <v>3619</v>
      </c>
      <c r="G60" s="325">
        <f t="shared" si="2"/>
        <v>1</v>
      </c>
      <c r="H60" s="375">
        <v>1</v>
      </c>
      <c r="K60" s="375"/>
    </row>
    <row r="61" spans="1:11" s="331" customFormat="1" ht="12.75">
      <c r="A61" s="331" t="s">
        <v>209</v>
      </c>
      <c r="F61" s="333">
        <v>3700</v>
      </c>
      <c r="G61" s="334">
        <f>SUM(G62:G63)</f>
        <v>-421653</v>
      </c>
      <c r="H61" s="334">
        <f>SUM(H62:H63)</f>
        <v>-421653</v>
      </c>
      <c r="I61" s="365"/>
      <c r="J61" s="365"/>
      <c r="K61" s="365"/>
    </row>
    <row r="62" spans="1:11" s="331" customFormat="1" ht="12.75">
      <c r="A62" s="342" t="s">
        <v>527</v>
      </c>
      <c r="F62" s="324">
        <v>3701</v>
      </c>
      <c r="G62" s="325">
        <f>SUM(H62:K62)</f>
        <v>-399438</v>
      </c>
      <c r="H62" s="375">
        <v>-399438</v>
      </c>
      <c r="K62" s="375"/>
    </row>
    <row r="63" spans="1:11" s="331" customFormat="1" ht="12.75">
      <c r="A63" s="331" t="s">
        <v>528</v>
      </c>
      <c r="F63" s="324">
        <v>3702</v>
      </c>
      <c r="G63" s="325">
        <f>SUM(H63:K63)</f>
        <v>-22215</v>
      </c>
      <c r="H63" s="375">
        <v>-22215</v>
      </c>
      <c r="K63" s="375"/>
    </row>
    <row r="64" spans="1:11" s="331" customFormat="1" ht="12.75">
      <c r="A64" s="331" t="s">
        <v>210</v>
      </c>
      <c r="F64" s="333">
        <v>4000</v>
      </c>
      <c r="G64" s="334">
        <f>SUM(G65:G67)</f>
        <v>61892</v>
      </c>
      <c r="H64" s="334">
        <f>SUM(H65:H67)</f>
        <v>61892</v>
      </c>
      <c r="I64" s="365"/>
      <c r="J64" s="365"/>
      <c r="K64" s="365"/>
    </row>
    <row r="65" spans="1:11" s="331" customFormat="1" ht="12.75">
      <c r="A65" s="331" t="s">
        <v>211</v>
      </c>
      <c r="F65" s="324">
        <v>4002</v>
      </c>
      <c r="G65" s="325">
        <f t="shared" si="2"/>
        <v>139333</v>
      </c>
      <c r="H65" s="375">
        <v>139333</v>
      </c>
      <c r="K65" s="375"/>
    </row>
    <row r="66" spans="1:11" s="331" customFormat="1" ht="12.75">
      <c r="A66" s="331" t="s">
        <v>212</v>
      </c>
      <c r="F66" s="324">
        <v>4003</v>
      </c>
      <c r="G66" s="325">
        <f t="shared" si="2"/>
        <v>21063</v>
      </c>
      <c r="H66" s="375">
        <v>21063</v>
      </c>
      <c r="K66" s="375"/>
    </row>
    <row r="67" spans="1:11" s="331" customFormat="1" ht="12.75">
      <c r="A67" s="331" t="s">
        <v>213</v>
      </c>
      <c r="F67" s="324">
        <v>4004</v>
      </c>
      <c r="G67" s="325">
        <f t="shared" si="2"/>
        <v>-98504</v>
      </c>
      <c r="H67" s="375">
        <v>-98504</v>
      </c>
      <c r="K67" s="375"/>
    </row>
    <row r="68" spans="1:11" s="331" customFormat="1" ht="12.75">
      <c r="A68" s="331" t="s">
        <v>214</v>
      </c>
      <c r="F68" s="333">
        <v>4100</v>
      </c>
      <c r="G68" s="334">
        <f>SUM(H68:K68)</f>
        <v>-16878</v>
      </c>
      <c r="H68" s="377">
        <v>-16878</v>
      </c>
      <c r="K68" s="375"/>
    </row>
    <row r="69" spans="1:17" s="321" customFormat="1" ht="12.75">
      <c r="A69" s="331" t="s">
        <v>529</v>
      </c>
      <c r="B69" s="331"/>
      <c r="C69" s="331"/>
      <c r="D69" s="331"/>
      <c r="E69" s="331"/>
      <c r="F69" s="333">
        <v>4500</v>
      </c>
      <c r="G69" s="334">
        <f>SUM(G70:G71)</f>
        <v>75626</v>
      </c>
      <c r="H69" s="334">
        <f>SUM(H70:H71)</f>
        <v>75626</v>
      </c>
      <c r="I69" s="365"/>
      <c r="J69" s="365"/>
      <c r="K69" s="365"/>
      <c r="N69" s="331"/>
      <c r="O69" s="331"/>
      <c r="P69" s="331"/>
      <c r="Q69" s="331"/>
    </row>
    <row r="70" spans="1:11" s="321" customFormat="1" ht="12.75">
      <c r="A70" s="331" t="s">
        <v>215</v>
      </c>
      <c r="B70" s="331"/>
      <c r="C70" s="331"/>
      <c r="D70" s="331"/>
      <c r="E70" s="331"/>
      <c r="F70" s="324">
        <v>4501</v>
      </c>
      <c r="G70" s="325">
        <f>SUM(H70:K70)</f>
        <v>55563</v>
      </c>
      <c r="H70" s="378">
        <v>55563</v>
      </c>
      <c r="I70" s="378"/>
      <c r="J70" s="378"/>
      <c r="K70" s="378"/>
    </row>
    <row r="71" spans="1:11" s="321" customFormat="1" ht="12.75">
      <c r="A71" s="331" t="s">
        <v>530</v>
      </c>
      <c r="B71" s="331"/>
      <c r="C71" s="331"/>
      <c r="D71" s="331"/>
      <c r="E71" s="331"/>
      <c r="F71" s="324">
        <v>4503</v>
      </c>
      <c r="G71" s="325">
        <f>SUM(H71:K71)</f>
        <v>20063</v>
      </c>
      <c r="H71" s="378">
        <v>20063</v>
      </c>
      <c r="I71" s="378"/>
      <c r="J71" s="378"/>
      <c r="K71" s="378"/>
    </row>
    <row r="72" spans="1:11" s="364" customFormat="1" ht="12.75">
      <c r="A72" s="379" t="s">
        <v>531</v>
      </c>
      <c r="B72" s="380"/>
      <c r="C72" s="381"/>
      <c r="D72" s="380"/>
      <c r="E72" s="381"/>
      <c r="F72" s="381"/>
      <c r="G72" s="382">
        <f>SUM(G32,G40,G53,G56,G61,G64,G68,G69)</f>
        <v>-27926</v>
      </c>
      <c r="H72" s="382">
        <f>SUM(H32,H40,H53,H56,H61,H64,H68,H69)</f>
        <v>-27926</v>
      </c>
      <c r="I72" s="405"/>
      <c r="J72" s="405"/>
      <c r="K72" s="405"/>
    </row>
    <row r="73" spans="1:11" s="387" customFormat="1" ht="15.75" thickBot="1">
      <c r="A73" s="383" t="s">
        <v>532</v>
      </c>
      <c r="B73" s="384"/>
      <c r="C73" s="385"/>
      <c r="D73" s="384"/>
      <c r="E73" s="385"/>
      <c r="F73" s="385"/>
      <c r="G73" s="386">
        <f>SUM(G30,G72)</f>
        <v>258140</v>
      </c>
      <c r="H73" s="386">
        <f>SUM(H30,H72)</f>
        <v>258140</v>
      </c>
      <c r="I73" s="391"/>
      <c r="J73" s="391"/>
      <c r="K73" s="391"/>
    </row>
    <row r="74" spans="1:11" s="387" customFormat="1" ht="15.75" thickTop="1">
      <c r="A74" s="388"/>
      <c r="B74" s="389"/>
      <c r="C74" s="390"/>
      <c r="D74" s="389"/>
      <c r="E74" s="390"/>
      <c r="F74" s="390"/>
      <c r="G74" s="391"/>
      <c r="H74" s="391"/>
      <c r="I74" s="391"/>
      <c r="J74" s="391"/>
      <c r="K74" s="391"/>
    </row>
    <row r="75" spans="1:11" s="331" customFormat="1" ht="12.75">
      <c r="A75" s="339" t="s">
        <v>498</v>
      </c>
      <c r="F75" s="324"/>
      <c r="G75" s="325"/>
      <c r="H75" s="325"/>
      <c r="I75" s="325"/>
      <c r="J75" s="325"/>
      <c r="K75" s="325"/>
    </row>
    <row r="76" spans="1:11" s="331" customFormat="1" ht="12.75">
      <c r="A76" s="331" t="s">
        <v>499</v>
      </c>
      <c r="D76" s="332"/>
      <c r="E76" s="332"/>
      <c r="F76" s="333">
        <v>3100</v>
      </c>
      <c r="G76" s="334">
        <f>SUM(G77)</f>
        <v>-7837</v>
      </c>
      <c r="H76" s="334">
        <f>SUM(H77)</f>
        <v>-7837</v>
      </c>
      <c r="I76" s="365"/>
      <c r="J76" s="365"/>
      <c r="K76" s="365"/>
    </row>
    <row r="77" spans="1:11" s="331" customFormat="1" ht="12.75">
      <c r="A77" s="331" t="s">
        <v>500</v>
      </c>
      <c r="D77" s="332"/>
      <c r="E77" s="332"/>
      <c r="F77" s="324">
        <v>3110</v>
      </c>
      <c r="G77" s="325">
        <f>SUM(G78:G78)</f>
        <v>-7837</v>
      </c>
      <c r="H77" s="325">
        <f>SUM(H78:H78)</f>
        <v>-7837</v>
      </c>
      <c r="I77" s="325"/>
      <c r="J77" s="325"/>
      <c r="K77" s="325"/>
    </row>
    <row r="78" spans="1:11" s="331" customFormat="1" ht="12.75">
      <c r="A78" s="331" t="s">
        <v>501</v>
      </c>
      <c r="F78" s="324">
        <v>3113</v>
      </c>
      <c r="G78" s="325">
        <f>SUM(H78:K78)</f>
        <v>-7837</v>
      </c>
      <c r="H78" s="325">
        <v>-7837</v>
      </c>
      <c r="I78" s="325"/>
      <c r="J78" s="325"/>
      <c r="K78" s="325"/>
    </row>
    <row r="79" spans="1:11" s="328" customFormat="1" ht="15.75" thickBot="1">
      <c r="A79" s="335" t="s">
        <v>502</v>
      </c>
      <c r="B79" s="335"/>
      <c r="C79" s="335"/>
      <c r="D79" s="336"/>
      <c r="E79" s="336"/>
      <c r="F79" s="337"/>
      <c r="G79" s="338">
        <f>SUM(G76)</f>
        <v>-7837</v>
      </c>
      <c r="H79" s="338">
        <f>SUM(H76)</f>
        <v>-7837</v>
      </c>
      <c r="I79" s="358"/>
      <c r="J79" s="358"/>
      <c r="K79" s="358"/>
    </row>
    <row r="80" spans="1:11" s="387" customFormat="1" ht="15.75" thickTop="1">
      <c r="A80" s="388"/>
      <c r="B80" s="389"/>
      <c r="C80" s="390"/>
      <c r="D80" s="389"/>
      <c r="E80" s="390"/>
      <c r="F80" s="390"/>
      <c r="G80" s="391"/>
      <c r="H80" s="391"/>
      <c r="I80" s="391"/>
      <c r="J80" s="391"/>
      <c r="K80" s="391"/>
    </row>
    <row r="81" spans="1:11" s="331" customFormat="1" ht="12.75">
      <c r="A81" s="339" t="s">
        <v>503</v>
      </c>
      <c r="F81" s="324"/>
      <c r="G81" s="325"/>
      <c r="H81" s="325"/>
      <c r="I81" s="325"/>
      <c r="J81" s="325"/>
      <c r="K81" s="325"/>
    </row>
    <row r="82" spans="1:11" s="331" customFormat="1" ht="12.75">
      <c r="A82" s="339" t="s">
        <v>504</v>
      </c>
      <c r="F82" s="340" t="s">
        <v>183</v>
      </c>
      <c r="G82" s="340" t="s">
        <v>184</v>
      </c>
      <c r="H82" s="340" t="s">
        <v>185</v>
      </c>
      <c r="I82" s="324"/>
      <c r="J82" s="324"/>
      <c r="K82" s="324"/>
    </row>
    <row r="83" spans="1:11" s="331" customFormat="1" ht="12.75">
      <c r="A83" s="331" t="s">
        <v>533</v>
      </c>
      <c r="F83" s="333">
        <v>6100</v>
      </c>
      <c r="G83" s="334">
        <f>SUM(G84:G84)</f>
        <v>-21000</v>
      </c>
      <c r="H83" s="334">
        <f>SUM(H84:H84)</f>
        <v>-21000</v>
      </c>
      <c r="I83" s="365"/>
      <c r="J83" s="365"/>
      <c r="K83" s="365"/>
    </row>
    <row r="84" spans="1:11" s="331" customFormat="1" ht="12.75">
      <c r="A84" s="331" t="s">
        <v>534</v>
      </c>
      <c r="F84" s="340">
        <v>6102</v>
      </c>
      <c r="G84" s="376">
        <f>SUM(H84:K84)</f>
        <v>-21000</v>
      </c>
      <c r="H84" s="376">
        <v>-21000</v>
      </c>
      <c r="I84" s="325"/>
      <c r="J84" s="325"/>
      <c r="K84" s="325"/>
    </row>
    <row r="85" spans="1:11" s="331" customFormat="1" ht="12" customHeight="1">
      <c r="A85" s="342" t="s">
        <v>535</v>
      </c>
      <c r="F85" s="333">
        <v>6400</v>
      </c>
      <c r="G85" s="334">
        <f>SUM(G86)</f>
        <v>4742</v>
      </c>
      <c r="H85" s="334">
        <f>SUM(H86)</f>
        <v>4742</v>
      </c>
      <c r="I85" s="365"/>
      <c r="J85" s="365"/>
      <c r="K85" s="365"/>
    </row>
    <row r="86" spans="1:11" s="331" customFormat="1" ht="12" customHeight="1">
      <c r="A86" s="342" t="s">
        <v>536</v>
      </c>
      <c r="F86" s="324">
        <v>6401</v>
      </c>
      <c r="G86" s="325">
        <f>SUM(H86:K86)</f>
        <v>4742</v>
      </c>
      <c r="H86" s="325">
        <v>4742</v>
      </c>
      <c r="I86" s="325"/>
      <c r="J86" s="325"/>
      <c r="K86" s="325"/>
    </row>
    <row r="87" spans="1:11" s="341" customFormat="1" ht="13.5" thickBot="1">
      <c r="A87" s="343" t="s">
        <v>505</v>
      </c>
      <c r="B87" s="343"/>
      <c r="C87" s="343"/>
      <c r="D87" s="343"/>
      <c r="E87" s="343"/>
      <c r="F87" s="344"/>
      <c r="G87" s="345">
        <f>SUM(G83,G85)</f>
        <v>-16258</v>
      </c>
      <c r="H87" s="345">
        <f>SUM(H83,H85)</f>
        <v>-16258</v>
      </c>
      <c r="I87" s="365"/>
      <c r="J87" s="365"/>
      <c r="K87" s="365"/>
    </row>
    <row r="88" spans="6:11" s="341" customFormat="1" ht="13.5" thickTop="1">
      <c r="F88" s="392"/>
      <c r="G88" s="365"/>
      <c r="H88" s="365"/>
      <c r="I88" s="365"/>
      <c r="J88" s="365"/>
      <c r="K88" s="365"/>
    </row>
    <row r="89" spans="1:7" s="331" customFormat="1" ht="12.75">
      <c r="A89" s="339" t="s">
        <v>216</v>
      </c>
      <c r="B89" s="341"/>
      <c r="C89" s="341"/>
      <c r="D89" s="393"/>
      <c r="E89" s="393"/>
      <c r="F89" s="392"/>
      <c r="G89" s="365"/>
    </row>
    <row r="90" spans="1:7" s="353" customFormat="1" ht="15.75">
      <c r="A90" s="339" t="s">
        <v>537</v>
      </c>
      <c r="B90" s="341"/>
      <c r="C90" s="341"/>
      <c r="D90" s="393"/>
      <c r="E90" s="393"/>
      <c r="F90" s="392"/>
      <c r="G90" s="318"/>
    </row>
    <row r="91" spans="1:11" s="353" customFormat="1" ht="15">
      <c r="A91" s="339" t="s">
        <v>217</v>
      </c>
      <c r="B91" s="341"/>
      <c r="C91" s="341"/>
      <c r="D91" s="393"/>
      <c r="E91" s="393"/>
      <c r="F91" s="333">
        <v>7600</v>
      </c>
      <c r="G91" s="334">
        <f>SUM(G92:G93)</f>
        <v>-345271</v>
      </c>
      <c r="H91" s="334">
        <f>SUM(H92:H93)</f>
        <v>-345271</v>
      </c>
      <c r="I91" s="365"/>
      <c r="J91" s="365"/>
      <c r="K91" s="365"/>
    </row>
    <row r="92" spans="1:11" s="353" customFormat="1" ht="13.5" customHeight="1">
      <c r="A92" s="331" t="s">
        <v>218</v>
      </c>
      <c r="B92" s="351"/>
      <c r="C92" s="351"/>
      <c r="D92" s="352"/>
      <c r="E92" s="352"/>
      <c r="F92" s="324">
        <v>7611</v>
      </c>
      <c r="G92" s="325">
        <f>SUM(H92:K92)</f>
        <v>-45271</v>
      </c>
      <c r="H92" s="325">
        <v>-45271</v>
      </c>
      <c r="I92" s="331"/>
      <c r="J92" s="331"/>
      <c r="K92" s="325"/>
    </row>
    <row r="93" spans="1:11" s="353" customFormat="1" ht="14.25" customHeight="1">
      <c r="A93" s="342" t="s">
        <v>538</v>
      </c>
      <c r="B93" s="351"/>
      <c r="C93" s="351"/>
      <c r="D93" s="352"/>
      <c r="E93" s="352"/>
      <c r="F93" s="324">
        <v>7612</v>
      </c>
      <c r="G93" s="325">
        <f>SUM(H93:K93)</f>
        <v>-300000</v>
      </c>
      <c r="H93" s="325">
        <v>-300000</v>
      </c>
      <c r="I93" s="331"/>
      <c r="J93" s="331"/>
      <c r="K93" s="325"/>
    </row>
    <row r="94" spans="1:11" s="331" customFormat="1" ht="13.5" thickBot="1">
      <c r="A94" s="343" t="s">
        <v>539</v>
      </c>
      <c r="B94" s="343"/>
      <c r="C94" s="343"/>
      <c r="D94" s="368"/>
      <c r="E94" s="368"/>
      <c r="F94" s="344"/>
      <c r="G94" s="345">
        <f>SUM(G91)</f>
        <v>-345271</v>
      </c>
      <c r="H94" s="345">
        <f>SUM(H91)</f>
        <v>-345271</v>
      </c>
      <c r="I94" s="365"/>
      <c r="J94" s="365"/>
      <c r="K94" s="365"/>
    </row>
    <row r="95" spans="1:7" s="353" customFormat="1" ht="16.5" thickTop="1">
      <c r="A95" s="351"/>
      <c r="B95" s="351"/>
      <c r="C95" s="351"/>
      <c r="D95" s="352"/>
      <c r="E95" s="352"/>
      <c r="F95" s="317"/>
      <c r="G95" s="318"/>
    </row>
    <row r="96" spans="1:7" s="331" customFormat="1" ht="12.75">
      <c r="A96" s="339" t="s">
        <v>540</v>
      </c>
      <c r="F96" s="324"/>
      <c r="G96" s="325"/>
    </row>
    <row r="97" spans="1:11" s="331" customFormat="1" ht="12.75">
      <c r="A97" s="331" t="s">
        <v>541</v>
      </c>
      <c r="F97" s="333">
        <v>9300</v>
      </c>
      <c r="G97" s="334">
        <f>SUM(G98)</f>
        <v>-205239</v>
      </c>
      <c r="H97" s="334">
        <f>SUM(H98)</f>
        <v>-205239</v>
      </c>
      <c r="I97" s="365"/>
      <c r="J97" s="365"/>
      <c r="K97" s="365"/>
    </row>
    <row r="98" spans="1:11" s="331" customFormat="1" ht="12.75">
      <c r="A98" s="331" t="s">
        <v>542</v>
      </c>
      <c r="F98" s="324">
        <v>9317</v>
      </c>
      <c r="G98" s="325">
        <f>SUM(H98:K98)</f>
        <v>-205239</v>
      </c>
      <c r="H98" s="325">
        <v>-205239</v>
      </c>
      <c r="K98" s="325"/>
    </row>
    <row r="99" spans="1:11" s="331" customFormat="1" ht="12.75">
      <c r="A99" s="331" t="s">
        <v>543</v>
      </c>
      <c r="F99" s="333">
        <v>9500</v>
      </c>
      <c r="G99" s="334">
        <f>SUM(G100:G102)</f>
        <v>-264279</v>
      </c>
      <c r="H99" s="334">
        <f>SUM(H100:H102)</f>
        <v>-264279</v>
      </c>
      <c r="I99" s="365"/>
      <c r="J99" s="365"/>
      <c r="K99" s="365"/>
    </row>
    <row r="100" spans="1:11" s="331" customFormat="1" ht="12.75">
      <c r="A100" s="342" t="s">
        <v>544</v>
      </c>
      <c r="F100" s="324">
        <v>9507</v>
      </c>
      <c r="G100" s="325">
        <f>SUM(H100:K100)</f>
        <v>-135178</v>
      </c>
      <c r="H100" s="325">
        <f>-132688+54-2544</f>
        <v>-135178</v>
      </c>
      <c r="K100" s="325"/>
    </row>
    <row r="101" spans="1:11" s="331" customFormat="1" ht="12.75">
      <c r="A101" s="342" t="s">
        <v>545</v>
      </c>
      <c r="F101" s="324">
        <v>9508</v>
      </c>
      <c r="G101" s="325">
        <f>SUM(H101:K101)</f>
        <v>-129050</v>
      </c>
      <c r="H101" s="325">
        <v>-129050</v>
      </c>
      <c r="K101" s="325"/>
    </row>
    <row r="102" spans="1:11" s="331" customFormat="1" ht="12.75">
      <c r="A102" s="342" t="s">
        <v>546</v>
      </c>
      <c r="F102" s="324">
        <v>9514</v>
      </c>
      <c r="G102" s="325">
        <f>SUM(H102:K102)</f>
        <v>-51</v>
      </c>
      <c r="H102" s="325">
        <v>-51</v>
      </c>
      <c r="K102" s="325"/>
    </row>
    <row r="103" spans="1:11" s="331" customFormat="1" ht="15.75" thickBot="1">
      <c r="A103" s="335" t="s">
        <v>219</v>
      </c>
      <c r="B103" s="394"/>
      <c r="C103" s="394"/>
      <c r="D103" s="394"/>
      <c r="E103" s="394"/>
      <c r="F103" s="395"/>
      <c r="G103" s="345">
        <f>SUM(G97,G99)</f>
        <v>-469518</v>
      </c>
      <c r="H103" s="345">
        <f>SUM(H97,H99)</f>
        <v>-469518</v>
      </c>
      <c r="I103" s="365"/>
      <c r="J103" s="365"/>
      <c r="K103" s="365"/>
    </row>
    <row r="104" spans="1:11" s="331" customFormat="1" ht="16.5" thickBot="1" thickTop="1">
      <c r="A104" s="396"/>
      <c r="F104" s="324"/>
      <c r="G104" s="325"/>
      <c r="H104" s="325"/>
      <c r="K104" s="325"/>
    </row>
    <row r="105" spans="1:11" s="353" customFormat="1" ht="17.25" thickBot="1" thickTop="1">
      <c r="A105" s="397" t="s">
        <v>547</v>
      </c>
      <c r="B105" s="335"/>
      <c r="C105" s="335"/>
      <c r="D105" s="336"/>
      <c r="E105" s="336"/>
      <c r="F105" s="337"/>
      <c r="G105" s="338">
        <f>SUM(G73,G79,G87,G94,G103)</f>
        <v>-580744</v>
      </c>
      <c r="H105" s="338">
        <f>SUM(H73,H79,H87,H94,H103)</f>
        <v>-580744</v>
      </c>
      <c r="I105" s="358"/>
      <c r="J105" s="358"/>
      <c r="K105" s="358"/>
    </row>
    <row r="106" spans="1:11" s="353" customFormat="1" ht="17.25" thickBot="1" thickTop="1">
      <c r="A106" s="398" t="s">
        <v>20</v>
      </c>
      <c r="B106" s="399"/>
      <c r="C106" s="399"/>
      <c r="D106" s="400"/>
      <c r="E106" s="400"/>
      <c r="F106" s="401"/>
      <c r="G106" s="402">
        <f>SUM(G19,G105)</f>
        <v>-572907</v>
      </c>
      <c r="H106" s="402">
        <f>SUM(H19,H105)</f>
        <v>-572907</v>
      </c>
      <c r="I106" s="318"/>
      <c r="J106" s="318"/>
      <c r="K106" s="318"/>
    </row>
    <row r="107" spans="1:8" s="5" customFormat="1" ht="15.75" thickTop="1">
      <c r="A107" s="74"/>
      <c r="B107" s="2"/>
      <c r="C107" s="2"/>
      <c r="D107" s="82"/>
      <c r="E107" s="82"/>
      <c r="F107" s="83"/>
      <c r="G107" s="84"/>
      <c r="H107" s="84"/>
    </row>
    <row r="108" ht="15">
      <c r="A108" s="72" t="s">
        <v>220</v>
      </c>
    </row>
    <row r="109" spans="1:8" s="4" customFormat="1" ht="12.75">
      <c r="A109" s="4" t="s">
        <v>221</v>
      </c>
      <c r="H109" s="85">
        <f>SUM(G110:G114)</f>
        <v>0</v>
      </c>
    </row>
    <row r="110" spans="1:7" ht="12.75">
      <c r="A110" s="14" t="s">
        <v>222</v>
      </c>
      <c r="B110" s="14" t="s">
        <v>223</v>
      </c>
      <c r="G110" s="71">
        <v>-1318</v>
      </c>
    </row>
    <row r="111" spans="2:7" ht="12.75">
      <c r="B111" s="14" t="s">
        <v>225</v>
      </c>
      <c r="G111" s="71">
        <v>534</v>
      </c>
    </row>
    <row r="112" spans="2:7" ht="12.75">
      <c r="B112" s="14" t="s">
        <v>226</v>
      </c>
      <c r="G112" s="71">
        <v>368</v>
      </c>
    </row>
    <row r="113" spans="2:7" ht="12.75">
      <c r="B113" s="14" t="s">
        <v>227</v>
      </c>
      <c r="G113" s="71">
        <v>91</v>
      </c>
    </row>
    <row r="114" spans="2:7" ht="12.75">
      <c r="B114" s="14" t="s">
        <v>228</v>
      </c>
      <c r="G114" s="71">
        <v>325</v>
      </c>
    </row>
    <row r="116" spans="1:8" s="4" customFormat="1" ht="12.75">
      <c r="A116" s="4" t="s">
        <v>229</v>
      </c>
      <c r="H116" s="85">
        <f>SUM(G117)</f>
        <v>0</v>
      </c>
    </row>
    <row r="117" spans="1:7" ht="12.75">
      <c r="A117" s="4" t="s">
        <v>230</v>
      </c>
      <c r="G117" s="85">
        <f>SUM(G118:G122)</f>
        <v>0</v>
      </c>
    </row>
    <row r="118" spans="1:7" ht="12.75">
      <c r="A118" s="14" t="s">
        <v>222</v>
      </c>
      <c r="B118" s="14" t="s">
        <v>223</v>
      </c>
      <c r="G118" s="71">
        <v>250</v>
      </c>
    </row>
    <row r="119" spans="2:7" ht="12.75">
      <c r="B119" s="14" t="s">
        <v>224</v>
      </c>
      <c r="G119" s="71">
        <v>204</v>
      </c>
    </row>
    <row r="120" spans="2:7" ht="12.75">
      <c r="B120" s="14" t="s">
        <v>225</v>
      </c>
      <c r="G120" s="71">
        <v>-210</v>
      </c>
    </row>
    <row r="121" spans="2:7" ht="12.75">
      <c r="B121" s="14" t="s">
        <v>227</v>
      </c>
      <c r="G121" s="71">
        <v>52</v>
      </c>
    </row>
    <row r="122" spans="2:7" ht="12.75">
      <c r="B122" s="14" t="s">
        <v>228</v>
      </c>
      <c r="G122" s="71">
        <v>-296</v>
      </c>
    </row>
    <row r="123" ht="12.75">
      <c r="G123" s="71"/>
    </row>
    <row r="124" spans="1:8" s="65" customFormat="1" ht="12.75">
      <c r="A124" s="65" t="s">
        <v>548</v>
      </c>
      <c r="H124" s="406">
        <f>SUM(G125)</f>
        <v>7862</v>
      </c>
    </row>
    <row r="125" spans="1:7" s="23" customFormat="1" ht="12.75">
      <c r="A125" s="23" t="s">
        <v>236</v>
      </c>
      <c r="B125" s="23" t="s">
        <v>223</v>
      </c>
      <c r="G125" s="407">
        <v>7862</v>
      </c>
    </row>
    <row r="126" s="23" customFormat="1" ht="12.75"/>
    <row r="127" spans="1:8" s="65" customFormat="1" ht="12.75">
      <c r="A127" s="65" t="s">
        <v>549</v>
      </c>
      <c r="H127" s="406">
        <f>SUM(G128)</f>
        <v>-23</v>
      </c>
    </row>
    <row r="128" spans="1:7" s="23" customFormat="1" ht="12.75">
      <c r="A128" s="23" t="s">
        <v>222</v>
      </c>
      <c r="B128" s="23" t="s">
        <v>223</v>
      </c>
      <c r="G128" s="407">
        <v>-23</v>
      </c>
    </row>
    <row r="129" ht="12.75">
      <c r="G129" s="71"/>
    </row>
    <row r="130" spans="1:8" s="4" customFormat="1" ht="12.75">
      <c r="A130" s="4" t="s">
        <v>550</v>
      </c>
      <c r="H130" s="85">
        <f>SUM(G131)</f>
        <v>-2</v>
      </c>
    </row>
    <row r="131" spans="1:7" s="4" customFormat="1" ht="12.75">
      <c r="A131" s="4" t="s">
        <v>243</v>
      </c>
      <c r="G131" s="85">
        <f>SUM(G132:G132)</f>
        <v>-2</v>
      </c>
    </row>
    <row r="132" spans="1:7" ht="12.75">
      <c r="A132" s="14" t="s">
        <v>236</v>
      </c>
      <c r="B132" s="14" t="s">
        <v>223</v>
      </c>
      <c r="G132" s="71">
        <v>-2</v>
      </c>
    </row>
    <row r="133" ht="13.5" thickBot="1"/>
    <row r="134" spans="1:8" s="3" customFormat="1" ht="15.75" thickBot="1">
      <c r="A134" s="86" t="s">
        <v>231</v>
      </c>
      <c r="B134" s="86"/>
      <c r="C134" s="86"/>
      <c r="D134" s="86"/>
      <c r="E134" s="86"/>
      <c r="F134" s="86"/>
      <c r="G134" s="86"/>
      <c r="H134" s="87">
        <f>SUM(H109,H116,H124,H127,H130)</f>
        <v>7837</v>
      </c>
    </row>
    <row r="135" ht="13.5" thickTop="1"/>
    <row r="137" s="3" customFormat="1" ht="15">
      <c r="A137" s="72" t="s">
        <v>232</v>
      </c>
    </row>
    <row r="138" s="3" customFormat="1" ht="15">
      <c r="A138" s="72" t="s">
        <v>233</v>
      </c>
    </row>
    <row r="140" spans="1:8" s="4" customFormat="1" ht="12.75">
      <c r="A140" s="4" t="s">
        <v>221</v>
      </c>
      <c r="H140" s="85">
        <f>SUM(G141:G146)</f>
        <v>-111486</v>
      </c>
    </row>
    <row r="141" spans="1:7" ht="12.75">
      <c r="A141" s="14" t="s">
        <v>222</v>
      </c>
      <c r="B141" s="14" t="s">
        <v>223</v>
      </c>
      <c r="G141" s="71">
        <v>-103267</v>
      </c>
    </row>
    <row r="142" spans="2:7" ht="12.75">
      <c r="B142" s="14" t="s">
        <v>224</v>
      </c>
      <c r="G142" s="71">
        <v>-152</v>
      </c>
    </row>
    <row r="143" spans="2:7" ht="12.75">
      <c r="B143" s="14" t="s">
        <v>225</v>
      </c>
      <c r="G143" s="71">
        <v>23</v>
      </c>
    </row>
    <row r="144" spans="2:7" ht="12.75">
      <c r="B144" s="14" t="s">
        <v>226</v>
      </c>
      <c r="G144" s="71">
        <v>-7958</v>
      </c>
    </row>
    <row r="145" spans="2:7" ht="12.75">
      <c r="B145" s="14" t="s">
        <v>227</v>
      </c>
      <c r="G145" s="71">
        <v>-137</v>
      </c>
    </row>
    <row r="146" spans="2:7" ht="12.75">
      <c r="B146" s="14" t="s">
        <v>228</v>
      </c>
      <c r="G146" s="71">
        <v>5</v>
      </c>
    </row>
    <row r="150" spans="1:8" s="4" customFormat="1" ht="12.75">
      <c r="A150" s="4" t="s">
        <v>229</v>
      </c>
      <c r="H150" s="85">
        <f>SUM(G151,G154)</f>
        <v>8429</v>
      </c>
    </row>
    <row r="151" spans="1:7" ht="12.75">
      <c r="A151" s="4" t="s">
        <v>234</v>
      </c>
      <c r="G151" s="85">
        <f>SUM(G152:G152)</f>
        <v>2861</v>
      </c>
    </row>
    <row r="152" spans="1:7" ht="12.75">
      <c r="A152" s="14" t="s">
        <v>222</v>
      </c>
      <c r="B152" s="14" t="s">
        <v>223</v>
      </c>
      <c r="G152" s="71">
        <v>2861</v>
      </c>
    </row>
    <row r="153" ht="12.75">
      <c r="G153" s="71"/>
    </row>
    <row r="154" spans="1:7" ht="12.75">
      <c r="A154" s="4" t="s">
        <v>230</v>
      </c>
      <c r="G154" s="85">
        <f>SUM(G155:G155)</f>
        <v>5568</v>
      </c>
    </row>
    <row r="155" spans="1:7" ht="12.75">
      <c r="A155" s="14" t="s">
        <v>222</v>
      </c>
      <c r="B155" s="14" t="s">
        <v>223</v>
      </c>
      <c r="G155" s="71">
        <v>5568</v>
      </c>
    </row>
    <row r="157" spans="1:8" s="4" customFormat="1" ht="12.75">
      <c r="A157" s="4" t="s">
        <v>235</v>
      </c>
      <c r="H157" s="85">
        <f>SUM(G158:G159)</f>
        <v>36392</v>
      </c>
    </row>
    <row r="158" spans="1:7" ht="12.75">
      <c r="A158" s="14" t="s">
        <v>236</v>
      </c>
      <c r="B158" s="14" t="s">
        <v>223</v>
      </c>
      <c r="G158" s="71">
        <v>-62505</v>
      </c>
    </row>
    <row r="159" spans="2:7" ht="12.75">
      <c r="B159" s="14" t="s">
        <v>237</v>
      </c>
      <c r="G159" s="71">
        <v>98897</v>
      </c>
    </row>
    <row r="161" spans="1:8" s="65" customFormat="1" ht="12.75">
      <c r="A161" s="65" t="s">
        <v>249</v>
      </c>
      <c r="H161" s="406">
        <f>SUM(G162:G162)</f>
        <v>1104</v>
      </c>
    </row>
    <row r="162" spans="1:7" s="23" customFormat="1" ht="12.75">
      <c r="A162" s="23" t="s">
        <v>222</v>
      </c>
      <c r="B162" s="23" t="s">
        <v>223</v>
      </c>
      <c r="G162" s="407">
        <v>1104</v>
      </c>
    </row>
    <row r="164" spans="1:8" s="4" customFormat="1" ht="12.75">
      <c r="A164" s="4" t="s">
        <v>238</v>
      </c>
      <c r="H164" s="85">
        <f>SUM(G166)</f>
        <v>-6444</v>
      </c>
    </row>
    <row r="165" s="4" customFormat="1" ht="12.75">
      <c r="A165" s="4" t="s">
        <v>239</v>
      </c>
    </row>
    <row r="166" spans="1:7" s="4" customFormat="1" ht="12.75">
      <c r="A166" s="4" t="s">
        <v>240</v>
      </c>
      <c r="G166" s="85">
        <f>SUM(G167:G169)</f>
        <v>-6444</v>
      </c>
    </row>
    <row r="167" spans="1:7" ht="12.75">
      <c r="A167" s="14" t="s">
        <v>236</v>
      </c>
      <c r="B167" s="14" t="s">
        <v>223</v>
      </c>
      <c r="G167" s="71">
        <v>-12403</v>
      </c>
    </row>
    <row r="168" spans="2:7" ht="12.75">
      <c r="B168" s="14" t="s">
        <v>237</v>
      </c>
      <c r="G168" s="71">
        <v>56</v>
      </c>
    </row>
    <row r="169" spans="2:7" ht="12.75">
      <c r="B169" s="14" t="s">
        <v>241</v>
      </c>
      <c r="G169" s="71">
        <v>5903</v>
      </c>
    </row>
    <row r="171" spans="1:8" s="4" customFormat="1" ht="12.75">
      <c r="A171" s="4" t="s">
        <v>242</v>
      </c>
      <c r="H171" s="85">
        <f>SUM(G172)</f>
        <v>-21655</v>
      </c>
    </row>
    <row r="172" spans="1:7" s="4" customFormat="1" ht="12.75">
      <c r="A172" s="4" t="s">
        <v>243</v>
      </c>
      <c r="G172" s="85">
        <f>SUM(G173:G174)</f>
        <v>-21655</v>
      </c>
    </row>
    <row r="173" spans="1:7" ht="12.75">
      <c r="A173" s="14" t="s">
        <v>236</v>
      </c>
      <c r="B173" s="14" t="s">
        <v>223</v>
      </c>
      <c r="G173" s="71">
        <v>-22257</v>
      </c>
    </row>
    <row r="174" spans="2:7" ht="12.75">
      <c r="B174" s="14" t="s">
        <v>244</v>
      </c>
      <c r="G174" s="71">
        <v>602</v>
      </c>
    </row>
    <row r="175" ht="12.75">
      <c r="G175" s="71"/>
    </row>
    <row r="176" spans="1:8" s="4" customFormat="1" ht="12.75">
      <c r="A176" s="4" t="s">
        <v>245</v>
      </c>
      <c r="H176" s="85">
        <f>SUM(G177)</f>
        <v>17976</v>
      </c>
    </row>
    <row r="177" spans="1:7" s="4" customFormat="1" ht="12.75">
      <c r="A177" s="4" t="s">
        <v>246</v>
      </c>
      <c r="G177" s="85">
        <f>SUM(G178)</f>
        <v>17976</v>
      </c>
    </row>
    <row r="178" spans="1:7" ht="12.75">
      <c r="A178" s="14" t="s">
        <v>236</v>
      </c>
      <c r="B178" s="14" t="s">
        <v>223</v>
      </c>
      <c r="G178" s="71">
        <v>17976</v>
      </c>
    </row>
    <row r="179" ht="12.75">
      <c r="G179" s="71"/>
    </row>
    <row r="180" ht="12.75">
      <c r="G180" s="71"/>
    </row>
    <row r="181" ht="13.5" thickBot="1"/>
    <row r="182" spans="1:8" s="3" customFormat="1" ht="15">
      <c r="A182" s="88" t="s">
        <v>247</v>
      </c>
      <c r="B182" s="89"/>
      <c r="C182" s="89"/>
      <c r="D182" s="89"/>
      <c r="E182" s="89"/>
      <c r="F182" s="89"/>
      <c r="G182" s="89"/>
      <c r="H182" s="89"/>
    </row>
    <row r="183" spans="1:8" s="3" customFormat="1" ht="15.75" thickBot="1">
      <c r="A183" s="90" t="s">
        <v>248</v>
      </c>
      <c r="B183" s="91"/>
      <c r="C183" s="91"/>
      <c r="D183" s="91"/>
      <c r="E183" s="91"/>
      <c r="F183" s="91"/>
      <c r="G183" s="91"/>
      <c r="H183" s="92">
        <f>SUM(H140,H150,H157,H161,H164,H171,H176)</f>
        <v>-75684</v>
      </c>
    </row>
    <row r="184" ht="13.5" thickTop="1"/>
    <row r="186" ht="15">
      <c r="A186" s="72" t="s">
        <v>551</v>
      </c>
    </row>
    <row r="188" spans="1:8" s="4" customFormat="1" ht="12.75">
      <c r="A188" s="4" t="s">
        <v>221</v>
      </c>
      <c r="H188" s="85">
        <f>SUM(G189:G194)</f>
        <v>174193</v>
      </c>
    </row>
    <row r="189" spans="1:7" ht="12.75">
      <c r="A189" s="14" t="s">
        <v>222</v>
      </c>
      <c r="B189" s="14" t="s">
        <v>223</v>
      </c>
      <c r="G189" s="71">
        <v>170586</v>
      </c>
    </row>
    <row r="190" spans="2:7" ht="12.75">
      <c r="B190" s="14" t="s">
        <v>224</v>
      </c>
      <c r="G190" s="71">
        <v>274</v>
      </c>
    </row>
    <row r="191" spans="2:7" ht="12.75">
      <c r="B191" s="14" t="s">
        <v>225</v>
      </c>
      <c r="G191" s="71">
        <v>3134</v>
      </c>
    </row>
    <row r="192" spans="2:7" ht="12.75">
      <c r="B192" s="14" t="s">
        <v>226</v>
      </c>
      <c r="G192" s="71">
        <v>-1066</v>
      </c>
    </row>
    <row r="193" spans="2:7" ht="12.75">
      <c r="B193" s="14" t="s">
        <v>227</v>
      </c>
      <c r="G193" s="71">
        <v>1547</v>
      </c>
    </row>
    <row r="194" spans="2:7" ht="12.75">
      <c r="B194" s="14" t="s">
        <v>228</v>
      </c>
      <c r="G194" s="71">
        <v>-282</v>
      </c>
    </row>
    <row r="197" spans="1:8" s="4" customFormat="1" ht="12.75">
      <c r="A197" s="4" t="s">
        <v>235</v>
      </c>
      <c r="H197" s="85">
        <f>SUM(G198:G199)</f>
        <v>-78643</v>
      </c>
    </row>
    <row r="198" spans="1:7" ht="12.75">
      <c r="A198" s="14" t="s">
        <v>236</v>
      </c>
      <c r="B198" s="14" t="s">
        <v>223</v>
      </c>
      <c r="G198" s="71">
        <v>-10405</v>
      </c>
    </row>
    <row r="199" spans="2:7" ht="12.75">
      <c r="B199" s="14" t="s">
        <v>237</v>
      </c>
      <c r="G199" s="71">
        <v>-68238</v>
      </c>
    </row>
    <row r="202" spans="1:8" s="4" customFormat="1" ht="12.75">
      <c r="A202" s="4" t="s">
        <v>249</v>
      </c>
      <c r="H202" s="85">
        <f>SUM(G203:G204)</f>
        <v>-1419</v>
      </c>
    </row>
    <row r="203" spans="2:7" ht="12.75">
      <c r="B203" s="14" t="s">
        <v>223</v>
      </c>
      <c r="G203" s="71">
        <v>-9540</v>
      </c>
    </row>
    <row r="204" spans="2:7" ht="12.75">
      <c r="B204" s="14" t="s">
        <v>241</v>
      </c>
      <c r="G204" s="71">
        <v>8121</v>
      </c>
    </row>
    <row r="206" spans="1:8" s="4" customFormat="1" ht="12.75">
      <c r="A206" s="4" t="s">
        <v>238</v>
      </c>
      <c r="H206" s="85">
        <f>SUM(G208)</f>
        <v>-51597</v>
      </c>
    </row>
    <row r="207" s="4" customFormat="1" ht="12.75">
      <c r="A207" s="4" t="s">
        <v>239</v>
      </c>
    </row>
    <row r="208" spans="1:7" s="4" customFormat="1" ht="12.75">
      <c r="A208" s="4" t="s">
        <v>240</v>
      </c>
      <c r="G208" s="85">
        <f>SUM(G209:G210)</f>
        <v>-51597</v>
      </c>
    </row>
    <row r="209" spans="1:7" ht="12.75">
      <c r="A209" s="14" t="s">
        <v>236</v>
      </c>
      <c r="B209" s="14" t="s">
        <v>223</v>
      </c>
      <c r="G209" s="71">
        <v>-37313</v>
      </c>
    </row>
    <row r="210" spans="2:7" ht="12.75">
      <c r="B210" s="14" t="s">
        <v>241</v>
      </c>
      <c r="G210" s="71">
        <v>-14284</v>
      </c>
    </row>
    <row r="212" s="4" customFormat="1" ht="12.75">
      <c r="A212" s="4" t="s">
        <v>250</v>
      </c>
    </row>
    <row r="213" spans="1:8" s="4" customFormat="1" ht="12.75">
      <c r="A213" s="4" t="s">
        <v>251</v>
      </c>
      <c r="H213" s="85">
        <f>SUM(G214,G222)</f>
        <v>-321082</v>
      </c>
    </row>
    <row r="214" spans="1:8" s="4" customFormat="1" ht="12.75">
      <c r="A214" s="4" t="s">
        <v>252</v>
      </c>
      <c r="G214" s="85">
        <f>SUM(G215:G220)</f>
        <v>-589425</v>
      </c>
      <c r="H214" s="85"/>
    </row>
    <row r="215" spans="1:7" ht="12.75">
      <c r="A215" s="14" t="s">
        <v>236</v>
      </c>
      <c r="B215" s="14" t="s">
        <v>223</v>
      </c>
      <c r="G215" s="71">
        <v>-586771</v>
      </c>
    </row>
    <row r="216" spans="2:7" ht="12.75">
      <c r="B216" s="14" t="s">
        <v>224</v>
      </c>
      <c r="G216" s="71">
        <v>-481</v>
      </c>
    </row>
    <row r="217" spans="2:7" ht="12.75">
      <c r="B217" s="14" t="s">
        <v>225</v>
      </c>
      <c r="G217" s="71">
        <v>-2012</v>
      </c>
    </row>
    <row r="218" spans="2:7" ht="12.75">
      <c r="B218" s="14" t="s">
        <v>226</v>
      </c>
      <c r="G218" s="71">
        <v>-671</v>
      </c>
    </row>
    <row r="219" spans="2:7" ht="12.75">
      <c r="B219" s="14" t="s">
        <v>227</v>
      </c>
      <c r="G219" s="71">
        <v>2552</v>
      </c>
    </row>
    <row r="220" spans="2:7" ht="12.75">
      <c r="B220" s="14" t="s">
        <v>228</v>
      </c>
      <c r="G220" s="71">
        <v>-2042</v>
      </c>
    </row>
    <row r="221" ht="12.75">
      <c r="G221" s="71"/>
    </row>
    <row r="222" spans="1:7" s="4" customFormat="1" ht="12.75">
      <c r="A222" s="4" t="s">
        <v>253</v>
      </c>
      <c r="G222" s="85">
        <f>SUM(G223:G228)</f>
        <v>268343</v>
      </c>
    </row>
    <row r="223" spans="1:7" ht="12.75">
      <c r="A223" s="14" t="s">
        <v>236</v>
      </c>
      <c r="B223" s="14" t="s">
        <v>223</v>
      </c>
      <c r="G223" s="71">
        <v>277357</v>
      </c>
    </row>
    <row r="224" spans="2:7" ht="12.75">
      <c r="B224" s="14" t="s">
        <v>224</v>
      </c>
      <c r="G224" s="71">
        <v>4278</v>
      </c>
    </row>
    <row r="225" spans="2:7" ht="12.75">
      <c r="B225" s="14" t="s">
        <v>225</v>
      </c>
      <c r="G225" s="71">
        <v>-15634</v>
      </c>
    </row>
    <row r="226" spans="2:7" ht="12.75">
      <c r="B226" s="14" t="s">
        <v>226</v>
      </c>
      <c r="G226" s="71">
        <v>-665</v>
      </c>
    </row>
    <row r="227" spans="2:7" ht="12.75">
      <c r="B227" s="14" t="s">
        <v>227</v>
      </c>
      <c r="G227" s="71">
        <v>2260</v>
      </c>
    </row>
    <row r="228" spans="2:7" ht="12.75">
      <c r="B228" s="14" t="s">
        <v>228</v>
      </c>
      <c r="G228" s="71">
        <v>747</v>
      </c>
    </row>
    <row r="229" ht="12.75">
      <c r="G229" s="71"/>
    </row>
    <row r="230" ht="12.75">
      <c r="G230" s="71"/>
    </row>
    <row r="231" spans="1:8" s="4" customFormat="1" ht="12.75">
      <c r="A231" s="4" t="s">
        <v>242</v>
      </c>
      <c r="H231" s="85">
        <f>SUM(G232,G235,G240)</f>
        <v>-53394</v>
      </c>
    </row>
    <row r="232" spans="1:7" s="4" customFormat="1" ht="12.75">
      <c r="A232" s="4" t="s">
        <v>254</v>
      </c>
      <c r="G232" s="85">
        <f>SUM(G233)</f>
        <v>713</v>
      </c>
    </row>
    <row r="233" spans="1:7" ht="12.75">
      <c r="A233" s="14" t="s">
        <v>236</v>
      </c>
      <c r="B233" s="14" t="s">
        <v>223</v>
      </c>
      <c r="G233" s="71">
        <v>713</v>
      </c>
    </row>
    <row r="235" spans="1:7" s="4" customFormat="1" ht="12.75">
      <c r="A235" s="4" t="s">
        <v>255</v>
      </c>
      <c r="G235" s="85">
        <f>SUM(G236:G238)</f>
        <v>-39980</v>
      </c>
    </row>
    <row r="236" spans="1:7" ht="12.75">
      <c r="A236" s="14" t="s">
        <v>236</v>
      </c>
      <c r="B236" s="14" t="s">
        <v>223</v>
      </c>
      <c r="G236" s="71">
        <v>-48846</v>
      </c>
    </row>
    <row r="237" spans="2:7" ht="12.75">
      <c r="B237" s="14" t="s">
        <v>228</v>
      </c>
      <c r="G237" s="71">
        <v>-1978</v>
      </c>
    </row>
    <row r="238" spans="2:7" ht="12.75">
      <c r="B238" s="14" t="s">
        <v>256</v>
      </c>
      <c r="G238" s="71">
        <v>10844</v>
      </c>
    </row>
    <row r="240" spans="1:7" s="4" customFormat="1" ht="12.75">
      <c r="A240" s="4" t="s">
        <v>243</v>
      </c>
      <c r="G240" s="85">
        <f>SUM(G241:G244)</f>
        <v>-14127</v>
      </c>
    </row>
    <row r="241" spans="1:7" ht="12.75">
      <c r="A241" s="14" t="s">
        <v>236</v>
      </c>
      <c r="B241" s="14" t="s">
        <v>223</v>
      </c>
      <c r="G241" s="71">
        <v>-12502</v>
      </c>
    </row>
    <row r="242" spans="2:7" ht="12.75">
      <c r="B242" s="14" t="s">
        <v>257</v>
      </c>
      <c r="G242" s="71">
        <v>3563</v>
      </c>
    </row>
    <row r="243" spans="2:7" ht="12.75">
      <c r="B243" s="14" t="s">
        <v>258</v>
      </c>
      <c r="G243" s="71">
        <v>-3349</v>
      </c>
    </row>
    <row r="244" spans="2:7" ht="12.75">
      <c r="B244" s="14" t="s">
        <v>259</v>
      </c>
      <c r="G244" s="71">
        <v>-1839</v>
      </c>
    </row>
    <row r="246" spans="1:8" s="4" customFormat="1" ht="12.75">
      <c r="A246" s="4" t="s">
        <v>245</v>
      </c>
      <c r="H246" s="85">
        <f>SUM(G248,G255)</f>
        <v>-58871</v>
      </c>
    </row>
    <row r="247" s="4" customFormat="1" ht="12.75">
      <c r="H247" s="85"/>
    </row>
    <row r="248" spans="1:7" s="4" customFormat="1" ht="12.75">
      <c r="A248" s="4" t="s">
        <v>260</v>
      </c>
      <c r="G248" s="85">
        <f>SUM(G249:G252)</f>
        <v>4707</v>
      </c>
    </row>
    <row r="249" spans="1:7" ht="12.75">
      <c r="A249" s="14" t="s">
        <v>236</v>
      </c>
      <c r="B249" s="14" t="s">
        <v>223</v>
      </c>
      <c r="G249" s="71">
        <v>3981</v>
      </c>
    </row>
    <row r="250" spans="2:7" ht="12.75">
      <c r="B250" s="14" t="s">
        <v>225</v>
      </c>
      <c r="G250" s="71">
        <v>761</v>
      </c>
    </row>
    <row r="251" spans="2:7" ht="12.75">
      <c r="B251" s="14" t="s">
        <v>226</v>
      </c>
      <c r="G251" s="71">
        <v>-4</v>
      </c>
    </row>
    <row r="252" spans="2:7" ht="12.75">
      <c r="B252" s="14" t="s">
        <v>227</v>
      </c>
      <c r="G252" s="71">
        <v>-31</v>
      </c>
    </row>
    <row r="255" spans="1:7" s="4" customFormat="1" ht="12.75">
      <c r="A255" s="4" t="s">
        <v>246</v>
      </c>
      <c r="G255" s="85">
        <f>SUM(G256:G259)</f>
        <v>-63578</v>
      </c>
    </row>
    <row r="256" spans="1:7" ht="12.75">
      <c r="A256" s="14" t="s">
        <v>236</v>
      </c>
      <c r="B256" s="14" t="s">
        <v>223</v>
      </c>
      <c r="G256" s="71">
        <v>-54909</v>
      </c>
    </row>
    <row r="257" spans="2:7" ht="12.75">
      <c r="B257" s="14" t="s">
        <v>261</v>
      </c>
      <c r="G257" s="71">
        <v>-2680</v>
      </c>
    </row>
    <row r="258" spans="2:7" ht="12.75">
      <c r="B258" s="14" t="s">
        <v>262</v>
      </c>
      <c r="G258" s="71">
        <v>1638</v>
      </c>
    </row>
    <row r="259" spans="2:7" ht="12.75">
      <c r="B259" s="14" t="s">
        <v>552</v>
      </c>
      <c r="G259" s="71">
        <v>-7627</v>
      </c>
    </row>
    <row r="260" ht="12.75">
      <c r="G260" s="71"/>
    </row>
    <row r="261" spans="1:8" s="4" customFormat="1" ht="12.75">
      <c r="A261" s="4" t="s">
        <v>263</v>
      </c>
      <c r="H261" s="85">
        <f>SUM(G262)</f>
        <v>-114247</v>
      </c>
    </row>
    <row r="262" spans="1:7" ht="12.75">
      <c r="A262" s="14" t="s">
        <v>236</v>
      </c>
      <c r="B262" s="14" t="s">
        <v>223</v>
      </c>
      <c r="G262" s="71">
        <v>-114247</v>
      </c>
    </row>
    <row r="264" spans="1:8" s="3" customFormat="1" ht="15.75" thickBot="1">
      <c r="A264" s="76" t="s">
        <v>264</v>
      </c>
      <c r="B264" s="76"/>
      <c r="C264" s="76"/>
      <c r="D264" s="76"/>
      <c r="E264" s="76"/>
      <c r="F264" s="76"/>
      <c r="G264" s="76"/>
      <c r="H264" s="93">
        <f>SUM(H188,H197,H202,H206,H213,H231,H246,H261)</f>
        <v>-505060</v>
      </c>
    </row>
    <row r="265" ht="14.25" thickBot="1" thickTop="1"/>
    <row r="266" spans="1:8" s="3" customFormat="1" ht="15">
      <c r="A266" s="89" t="s">
        <v>265</v>
      </c>
      <c r="B266" s="89"/>
      <c r="C266" s="89"/>
      <c r="D266" s="89"/>
      <c r="E266" s="89"/>
      <c r="F266" s="89"/>
      <c r="G266" s="89"/>
      <c r="H266" s="89"/>
    </row>
    <row r="267" spans="1:8" s="3" customFormat="1" ht="15.75" thickBot="1">
      <c r="A267" s="91" t="s">
        <v>266</v>
      </c>
      <c r="B267" s="91"/>
      <c r="C267" s="91"/>
      <c r="D267" s="91"/>
      <c r="E267" s="91"/>
      <c r="F267" s="91"/>
      <c r="G267" s="91"/>
      <c r="H267" s="92">
        <f>SUM(H183,H264)</f>
        <v>-580744</v>
      </c>
    </row>
    <row r="268" ht="14.25" thickBot="1" thickTop="1"/>
    <row r="269" spans="1:8" s="3" customFormat="1" ht="15.75" thickBot="1">
      <c r="A269" s="86" t="s">
        <v>267</v>
      </c>
      <c r="B269" s="86"/>
      <c r="C269" s="86"/>
      <c r="D269" s="86"/>
      <c r="E269" s="86"/>
      <c r="F269" s="86"/>
      <c r="G269" s="86"/>
      <c r="H269" s="87">
        <f>SUM(H134,H267)</f>
        <v>-572907</v>
      </c>
    </row>
    <row r="270" ht="13.5" thickTop="1"/>
    <row r="273" s="3" customFormat="1" ht="15">
      <c r="B273" s="72" t="s">
        <v>268</v>
      </c>
    </row>
    <row r="274" ht="13.5" thickBot="1"/>
    <row r="275" spans="1:8" s="413" customFormat="1" ht="23.25" customHeight="1">
      <c r="A275" s="408" t="s">
        <v>433</v>
      </c>
      <c r="B275" s="409"/>
      <c r="C275" s="409"/>
      <c r="D275" s="409"/>
      <c r="E275" s="409"/>
      <c r="F275" s="410"/>
      <c r="G275" s="411" t="s">
        <v>553</v>
      </c>
      <c r="H275" s="412" t="s">
        <v>554</v>
      </c>
    </row>
    <row r="276" spans="1:8" s="413" customFormat="1" ht="23.25" customHeight="1">
      <c r="A276" s="414"/>
      <c r="B276" s="415"/>
      <c r="C276" s="415"/>
      <c r="D276" s="415"/>
      <c r="E276" s="415"/>
      <c r="F276" s="416"/>
      <c r="G276" s="417"/>
      <c r="H276" s="418"/>
    </row>
    <row r="277" spans="1:8" s="413" customFormat="1" ht="23.25" customHeight="1">
      <c r="A277" s="419" t="s">
        <v>555</v>
      </c>
      <c r="B277" s="420"/>
      <c r="C277" s="420"/>
      <c r="D277" s="420"/>
      <c r="E277" s="420"/>
      <c r="F277" s="421"/>
      <c r="G277" s="422">
        <v>0</v>
      </c>
      <c r="H277" s="423">
        <v>0</v>
      </c>
    </row>
    <row r="278" spans="1:8" s="413" customFormat="1" ht="23.25" customHeight="1">
      <c r="A278" s="419" t="s">
        <v>444</v>
      </c>
      <c r="B278" s="420"/>
      <c r="C278" s="420"/>
      <c r="D278" s="420"/>
      <c r="E278" s="420"/>
      <c r="F278" s="421"/>
      <c r="G278" s="422">
        <v>-13667</v>
      </c>
      <c r="H278" s="424">
        <v>-13667</v>
      </c>
    </row>
    <row r="279" spans="1:8" s="413" customFormat="1" ht="23.25" customHeight="1">
      <c r="A279" s="419" t="s">
        <v>556</v>
      </c>
      <c r="B279" s="420"/>
      <c r="C279" s="420"/>
      <c r="D279" s="420"/>
      <c r="E279" s="420"/>
      <c r="F279" s="421"/>
      <c r="G279" s="425">
        <v>-42086</v>
      </c>
      <c r="H279" s="423">
        <v>-42086</v>
      </c>
    </row>
    <row r="280" spans="1:8" s="413" customFormat="1" ht="23.25" customHeight="1">
      <c r="A280" s="419" t="s">
        <v>557</v>
      </c>
      <c r="B280" s="420"/>
      <c r="C280" s="420"/>
      <c r="D280" s="420"/>
      <c r="E280" s="420"/>
      <c r="F280" s="421"/>
      <c r="G280" s="426">
        <f>SUM(G277:G279)</f>
        <v>-55753</v>
      </c>
      <c r="H280" s="427">
        <f>SUM(H277:H279)</f>
        <v>-55753</v>
      </c>
    </row>
    <row r="281" spans="1:8" s="413" customFormat="1" ht="23.25" customHeight="1">
      <c r="A281" s="419" t="s">
        <v>448</v>
      </c>
      <c r="B281" s="420"/>
      <c r="C281" s="420"/>
      <c r="D281" s="420"/>
      <c r="E281" s="420"/>
      <c r="F281" s="421"/>
      <c r="G281" s="425">
        <v>0</v>
      </c>
      <c r="H281" s="423">
        <v>0</v>
      </c>
    </row>
    <row r="282" spans="1:8" s="413" customFormat="1" ht="23.25" customHeight="1" thickBot="1">
      <c r="A282" s="428" t="s">
        <v>449</v>
      </c>
      <c r="B282" s="429"/>
      <c r="C282" s="429"/>
      <c r="D282" s="429"/>
      <c r="E282" s="429"/>
      <c r="F282" s="430"/>
      <c r="G282" s="431">
        <f>SUM(G280,G281)</f>
        <v>-55753</v>
      </c>
      <c r="H282" s="432">
        <f>SUM(H280,H281)</f>
        <v>-55753</v>
      </c>
    </row>
    <row r="283" spans="1:8" s="413" customFormat="1" ht="23.25" customHeight="1">
      <c r="A283" s="433"/>
      <c r="B283" s="434"/>
      <c r="C283" s="434"/>
      <c r="D283" s="434"/>
      <c r="E283" s="434"/>
      <c r="F283" s="434"/>
      <c r="G283" s="435"/>
      <c r="H283" s="435"/>
    </row>
    <row r="285" ht="12.75">
      <c r="A285" s="65"/>
    </row>
    <row r="291" spans="7:8" ht="12.75">
      <c r="G291" s="4" t="s">
        <v>625</v>
      </c>
      <c r="H291" s="4"/>
    </row>
    <row r="292" spans="7:8" ht="12.75">
      <c r="G292" s="4" t="s">
        <v>626</v>
      </c>
      <c r="H292" s="4"/>
    </row>
    <row r="293" s="4" customFormat="1" ht="12.75"/>
    <row r="294" ht="12.75">
      <c r="H294" s="65" t="s">
        <v>627</v>
      </c>
    </row>
    <row r="297" s="4" customFormat="1" ht="12.75"/>
    <row r="298" s="4" customFormat="1" ht="12.75"/>
    <row r="299" s="4" customFormat="1" ht="12.75"/>
    <row r="301" spans="7:8" ht="12.75">
      <c r="G301" s="4"/>
      <c r="H301" s="4"/>
    </row>
    <row r="302" spans="7:8" ht="12.75">
      <c r="G302" s="4"/>
      <c r="H302" s="4"/>
    </row>
    <row r="303" spans="7:8" ht="12.75">
      <c r="G303" s="4"/>
      <c r="H303" s="4"/>
    </row>
  </sheetData>
  <printOptions horizontalCentered="1"/>
  <pageMargins left="0.15748031496062992" right="0" top="0.5905511811023623" bottom="0.5905511811023623" header="0.31496062992125984" footer="0.31496062992125984"/>
  <pageSetup horizontalDpi="600" verticalDpi="600" orientation="portrait" paperSize="9" scale="90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F155"/>
  <sheetViews>
    <sheetView workbookViewId="0" topLeftCell="A1">
      <selection activeCell="B151" sqref="B151:D153"/>
    </sheetView>
  </sheetViews>
  <sheetFormatPr defaultColWidth="9.140625" defaultRowHeight="12.75"/>
  <cols>
    <col min="1" max="1" width="59.140625" style="20" customWidth="1"/>
    <col min="2" max="2" width="10.00390625" style="20" customWidth="1"/>
    <col min="3" max="3" width="13.57421875" style="79" customWidth="1"/>
    <col min="4" max="4" width="14.421875" style="20" customWidth="1"/>
    <col min="5" max="5" width="12.7109375" style="20" customWidth="1"/>
    <col min="6" max="6" width="9.140625" style="21" customWidth="1"/>
    <col min="7" max="16384" width="9.140625" style="20" customWidth="1"/>
  </cols>
  <sheetData>
    <row r="2" spans="1:4" s="5" customFormat="1" ht="15">
      <c r="A2" s="1"/>
      <c r="B2" s="1"/>
      <c r="C2" s="168"/>
      <c r="D2" s="2"/>
    </row>
    <row r="3" spans="1:5" s="5" customFormat="1" ht="15">
      <c r="A3" s="1"/>
      <c r="B3" s="1"/>
      <c r="E3" s="458" t="s">
        <v>574</v>
      </c>
    </row>
    <row r="4" spans="1:3" s="5" customFormat="1" ht="15">
      <c r="A4" s="1"/>
      <c r="B4" s="1"/>
      <c r="C4" s="169"/>
    </row>
    <row r="5" spans="1:5" s="5" customFormat="1" ht="15">
      <c r="A5" s="6" t="s">
        <v>4</v>
      </c>
      <c r="B5" s="457"/>
      <c r="C5" s="170"/>
      <c r="D5" s="457"/>
      <c r="E5" s="457"/>
    </row>
    <row r="6" spans="1:5" s="5" customFormat="1" ht="15">
      <c r="A6" s="6" t="s">
        <v>572</v>
      </c>
      <c r="B6" s="457"/>
      <c r="C6" s="170"/>
      <c r="D6" s="97"/>
      <c r="E6" s="97"/>
    </row>
    <row r="7" spans="1:5" s="5" customFormat="1" ht="15">
      <c r="A7" s="6" t="s">
        <v>573</v>
      </c>
      <c r="B7" s="457"/>
      <c r="C7" s="170"/>
      <c r="D7" s="457"/>
      <c r="E7" s="457"/>
    </row>
    <row r="8" spans="1:5" s="5" customFormat="1" ht="15">
      <c r="A8" s="6"/>
      <c r="B8" s="7"/>
      <c r="C8" s="170"/>
      <c r="D8" s="457"/>
      <c r="E8" s="457"/>
    </row>
    <row r="9" spans="1:5" s="5" customFormat="1" ht="15">
      <c r="A9" s="6"/>
      <c r="B9" s="7"/>
      <c r="C9" s="170"/>
      <c r="D9" s="457"/>
      <c r="E9" s="457"/>
    </row>
    <row r="11" spans="1:5" s="78" customFormat="1" ht="12.75">
      <c r="A11" s="9"/>
      <c r="B11" s="171" t="s">
        <v>1</v>
      </c>
      <c r="C11" s="172" t="s">
        <v>7</v>
      </c>
      <c r="D11" s="450" t="s">
        <v>3</v>
      </c>
      <c r="E11" s="451" t="s">
        <v>4</v>
      </c>
    </row>
    <row r="12" spans="1:5" s="78" customFormat="1" ht="12.75">
      <c r="A12" s="11" t="s">
        <v>5</v>
      </c>
      <c r="B12" s="173" t="s">
        <v>6</v>
      </c>
      <c r="C12" s="174">
        <v>2005</v>
      </c>
      <c r="D12" s="452" t="s">
        <v>23</v>
      </c>
      <c r="E12" s="453" t="s">
        <v>453</v>
      </c>
    </row>
    <row r="13" spans="1:5" s="78" customFormat="1" ht="12.75">
      <c r="A13" s="12"/>
      <c r="B13" s="175"/>
      <c r="C13" s="176"/>
      <c r="D13" s="454" t="s">
        <v>495</v>
      </c>
      <c r="E13" s="455" t="s">
        <v>495</v>
      </c>
    </row>
    <row r="14" spans="1:5" s="78" customFormat="1" ht="12.75">
      <c r="A14" s="13">
        <v>1</v>
      </c>
      <c r="B14" s="13">
        <v>2</v>
      </c>
      <c r="C14" s="176">
        <v>3</v>
      </c>
      <c r="D14" s="13">
        <v>4</v>
      </c>
      <c r="E14" s="13">
        <v>5</v>
      </c>
    </row>
    <row r="15" spans="1:5" s="80" customFormat="1" ht="14.25">
      <c r="A15" s="66" t="s">
        <v>8</v>
      </c>
      <c r="B15" s="177"/>
      <c r="C15" s="178"/>
      <c r="D15" s="109"/>
      <c r="E15" s="109"/>
    </row>
    <row r="16" spans="1:5" s="80" customFormat="1" ht="14.25">
      <c r="A16" s="66" t="s">
        <v>9</v>
      </c>
      <c r="B16" s="177"/>
      <c r="C16" s="178"/>
      <c r="D16" s="109"/>
      <c r="E16" s="109"/>
    </row>
    <row r="17" spans="1:6" ht="12.75">
      <c r="A17" s="179" t="s">
        <v>10</v>
      </c>
      <c r="B17" s="180"/>
      <c r="C17" s="181"/>
      <c r="D17" s="182"/>
      <c r="E17" s="182"/>
      <c r="F17" s="20"/>
    </row>
    <row r="18" spans="1:6" ht="12.75">
      <c r="A18" s="183" t="s">
        <v>270</v>
      </c>
      <c r="B18" s="180">
        <v>3100</v>
      </c>
      <c r="C18" s="181">
        <f>SUM(C19)</f>
        <v>16978871</v>
      </c>
      <c r="D18" s="182">
        <f>SUM(D19)</f>
        <v>18613656</v>
      </c>
      <c r="E18" s="182">
        <f>SUM(E19)</f>
        <v>18610790</v>
      </c>
      <c r="F18" s="20"/>
    </row>
    <row r="19" spans="1:6" ht="12.75">
      <c r="A19" s="183" t="s">
        <v>271</v>
      </c>
      <c r="B19" s="180">
        <v>3110</v>
      </c>
      <c r="C19" s="181">
        <f>SUM(C20:C23)</f>
        <v>16978871</v>
      </c>
      <c r="D19" s="182">
        <f>SUM(D20:D23)</f>
        <v>18613656</v>
      </c>
      <c r="E19" s="182">
        <f>SUM(E20:E23)</f>
        <v>18610790</v>
      </c>
      <c r="F19" s="20"/>
    </row>
    <row r="20" spans="1:6" ht="12.75">
      <c r="A20" s="183" t="s">
        <v>272</v>
      </c>
      <c r="B20" s="180">
        <v>3111</v>
      </c>
      <c r="C20" s="181">
        <v>3361071</v>
      </c>
      <c r="D20" s="182">
        <v>4331129</v>
      </c>
      <c r="E20" s="182">
        <v>4328585</v>
      </c>
      <c r="F20" s="20"/>
    </row>
    <row r="21" spans="1:6" ht="12.75">
      <c r="A21" s="183" t="s">
        <v>273</v>
      </c>
      <c r="B21" s="180">
        <v>3113</v>
      </c>
      <c r="C21" s="181">
        <v>507900</v>
      </c>
      <c r="D21" s="182">
        <v>924637</v>
      </c>
      <c r="E21" s="182">
        <v>924637</v>
      </c>
      <c r="F21" s="20"/>
    </row>
    <row r="22" spans="1:6" ht="12.75">
      <c r="A22" s="183" t="s">
        <v>274</v>
      </c>
      <c r="B22" s="180">
        <v>3119</v>
      </c>
      <c r="C22" s="181">
        <v>13109900</v>
      </c>
      <c r="D22" s="182">
        <v>13357890</v>
      </c>
      <c r="E22" s="182">
        <v>13357890</v>
      </c>
      <c r="F22" s="20"/>
    </row>
    <row r="23" spans="1:6" ht="12.75">
      <c r="A23" s="183" t="s">
        <v>275</v>
      </c>
      <c r="B23" s="180">
        <v>3120</v>
      </c>
      <c r="C23" s="181"/>
      <c r="D23" s="182"/>
      <c r="E23" s="182">
        <v>-322</v>
      </c>
      <c r="F23" s="20"/>
    </row>
    <row r="24" spans="1:5" s="17" customFormat="1" ht="12.75">
      <c r="A24" s="179" t="s">
        <v>276</v>
      </c>
      <c r="B24" s="180"/>
      <c r="C24" s="184">
        <f>SUM(C18)</f>
        <v>16978871</v>
      </c>
      <c r="D24" s="185">
        <f>SUM(D18)</f>
        <v>18613656</v>
      </c>
      <c r="E24" s="185">
        <f>SUM(E18)</f>
        <v>18610790</v>
      </c>
    </row>
    <row r="25" spans="1:6" ht="12.75">
      <c r="A25" s="183"/>
      <c r="B25" s="180"/>
      <c r="C25" s="181"/>
      <c r="D25" s="182"/>
      <c r="E25" s="182"/>
      <c r="F25" s="20"/>
    </row>
    <row r="26" spans="1:6" ht="12.75">
      <c r="A26" s="179" t="s">
        <v>11</v>
      </c>
      <c r="B26" s="180"/>
      <c r="C26" s="181"/>
      <c r="D26" s="182"/>
      <c r="E26" s="182"/>
      <c r="F26" s="20"/>
    </row>
    <row r="27" spans="1:6" ht="12.75">
      <c r="A27" s="183" t="s">
        <v>277</v>
      </c>
      <c r="B27" s="180">
        <v>6100</v>
      </c>
      <c r="C27" s="181">
        <f>SUM(C28:C29)</f>
        <v>0</v>
      </c>
      <c r="D27" s="182">
        <f>SUM(D28:D29)</f>
        <v>540698</v>
      </c>
      <c r="E27" s="182">
        <f>SUM(E28:E29)</f>
        <v>540698</v>
      </c>
      <c r="F27" s="20"/>
    </row>
    <row r="28" spans="1:6" ht="12.75">
      <c r="A28" s="183" t="s">
        <v>278</v>
      </c>
      <c r="B28" s="180">
        <v>6101</v>
      </c>
      <c r="C28" s="181"/>
      <c r="D28" s="182">
        <v>215729</v>
      </c>
      <c r="E28" s="182">
        <v>215729</v>
      </c>
      <c r="F28" s="20"/>
    </row>
    <row r="29" spans="1:6" ht="12.75">
      <c r="A29" s="183" t="s">
        <v>279</v>
      </c>
      <c r="B29" s="180">
        <v>6105</v>
      </c>
      <c r="C29" s="181"/>
      <c r="D29" s="182">
        <v>324969</v>
      </c>
      <c r="E29" s="182">
        <v>324969</v>
      </c>
      <c r="F29" s="20"/>
    </row>
    <row r="30" spans="1:5" s="17" customFormat="1" ht="12.75">
      <c r="A30" s="179" t="s">
        <v>280</v>
      </c>
      <c r="B30" s="180"/>
      <c r="C30" s="184">
        <f>SUM(C27)</f>
        <v>0</v>
      </c>
      <c r="D30" s="185">
        <f>SUM(D27)</f>
        <v>540698</v>
      </c>
      <c r="E30" s="185">
        <f>SUM(E27)</f>
        <v>540698</v>
      </c>
    </row>
    <row r="31" spans="1:6" ht="12.75">
      <c r="A31" s="183"/>
      <c r="B31" s="180"/>
      <c r="C31" s="181"/>
      <c r="D31" s="182"/>
      <c r="E31" s="182"/>
      <c r="F31" s="20"/>
    </row>
    <row r="32" spans="1:6" ht="12.75">
      <c r="A32" s="179" t="s">
        <v>12</v>
      </c>
      <c r="B32" s="180"/>
      <c r="C32" s="181"/>
      <c r="D32" s="182"/>
      <c r="E32" s="182"/>
      <c r="F32" s="20"/>
    </row>
    <row r="33" spans="1:6" ht="12.75">
      <c r="A33" s="183" t="s">
        <v>281</v>
      </c>
      <c r="B33" s="180">
        <v>8800</v>
      </c>
      <c r="C33" s="181"/>
      <c r="D33" s="182"/>
      <c r="E33" s="182"/>
      <c r="F33" s="20"/>
    </row>
    <row r="34" spans="1:6" ht="12.75">
      <c r="A34" s="183" t="s">
        <v>282</v>
      </c>
      <c r="B34" s="180">
        <v>9500</v>
      </c>
      <c r="C34" s="181">
        <f>SUM(C35:C36)</f>
        <v>0</v>
      </c>
      <c r="D34" s="182">
        <f>SUM(D35:D36)</f>
        <v>0</v>
      </c>
      <c r="E34" s="182">
        <f>SUM(E35:E36)</f>
        <v>-682886</v>
      </c>
      <c r="F34" s="20"/>
    </row>
    <row r="35" spans="1:6" ht="12.75">
      <c r="A35" s="183" t="s">
        <v>283</v>
      </c>
      <c r="B35" s="180">
        <v>9501</v>
      </c>
      <c r="C35" s="181"/>
      <c r="D35" s="182"/>
      <c r="E35" s="182"/>
      <c r="F35" s="20"/>
    </row>
    <row r="36" spans="1:6" ht="12.75">
      <c r="A36" s="183" t="s">
        <v>284</v>
      </c>
      <c r="B36" s="180">
        <v>9507</v>
      </c>
      <c r="C36" s="181"/>
      <c r="D36" s="182"/>
      <c r="E36" s="182">
        <v>-682886</v>
      </c>
      <c r="F36" s="20"/>
    </row>
    <row r="37" spans="1:5" s="17" customFormat="1" ht="12.75">
      <c r="A37" s="179" t="s">
        <v>285</v>
      </c>
      <c r="B37" s="180"/>
      <c r="C37" s="184">
        <f>SUM(C33,C34)</f>
        <v>0</v>
      </c>
      <c r="D37" s="185">
        <f>SUM(D33,D34)</f>
        <v>0</v>
      </c>
      <c r="E37" s="185">
        <f>SUM(E33,E34)</f>
        <v>-682886</v>
      </c>
    </row>
    <row r="38" spans="1:6" ht="12.75">
      <c r="A38" s="183"/>
      <c r="B38" s="180"/>
      <c r="C38" s="181"/>
      <c r="D38" s="182"/>
      <c r="E38" s="182"/>
      <c r="F38" s="20"/>
    </row>
    <row r="39" spans="1:5" s="17" customFormat="1" ht="12.75">
      <c r="A39" s="179" t="s">
        <v>13</v>
      </c>
      <c r="B39" s="180"/>
      <c r="C39" s="184">
        <f>SUM(C24,C30,C37)</f>
        <v>16978871</v>
      </c>
      <c r="D39" s="185">
        <f>SUM(D24,D30,D37)</f>
        <v>19154354</v>
      </c>
      <c r="E39" s="185">
        <f>SUM(E24,E30,E37)</f>
        <v>18468602</v>
      </c>
    </row>
    <row r="40" spans="1:5" s="77" customFormat="1" ht="14.25">
      <c r="A40" s="66" t="s">
        <v>558</v>
      </c>
      <c r="B40" s="177"/>
      <c r="C40" s="186"/>
      <c r="D40" s="112"/>
      <c r="E40" s="112"/>
    </row>
    <row r="41" spans="1:5" s="80" customFormat="1" ht="14.25">
      <c r="A41" s="66" t="s">
        <v>559</v>
      </c>
      <c r="B41" s="177"/>
      <c r="C41" s="178"/>
      <c r="D41" s="109"/>
      <c r="E41" s="109"/>
    </row>
    <row r="42" spans="1:6" ht="12.75">
      <c r="A42" s="183" t="s">
        <v>14</v>
      </c>
      <c r="B42" s="180">
        <v>1300</v>
      </c>
      <c r="C42" s="181">
        <f>SUM(C43:C47)</f>
        <v>2126200</v>
      </c>
      <c r="D42" s="182">
        <f>SUM(D43:D47)</f>
        <v>2704062</v>
      </c>
      <c r="E42" s="182">
        <f>SUM(E43:E47)</f>
        <v>2704062</v>
      </c>
      <c r="F42" s="20"/>
    </row>
    <row r="43" spans="1:6" ht="12.75">
      <c r="A43" s="183" t="s">
        <v>286</v>
      </c>
      <c r="B43" s="180">
        <v>1301</v>
      </c>
      <c r="C43" s="181">
        <v>680000</v>
      </c>
      <c r="D43" s="182">
        <v>679256</v>
      </c>
      <c r="E43" s="182">
        <v>679256</v>
      </c>
      <c r="F43" s="20"/>
    </row>
    <row r="44" spans="1:6" ht="12.75">
      <c r="A44" s="183" t="s">
        <v>287</v>
      </c>
      <c r="B44" s="180">
        <v>1302</v>
      </c>
      <c r="C44" s="181">
        <v>1200</v>
      </c>
      <c r="D44" s="182">
        <v>-599</v>
      </c>
      <c r="E44" s="182">
        <v>-599</v>
      </c>
      <c r="F44" s="20"/>
    </row>
    <row r="45" spans="1:6" ht="12.75">
      <c r="A45" s="183" t="s">
        <v>288</v>
      </c>
      <c r="B45" s="180">
        <v>1303</v>
      </c>
      <c r="C45" s="181">
        <v>560000</v>
      </c>
      <c r="D45" s="182">
        <v>596693</v>
      </c>
      <c r="E45" s="182">
        <v>596693</v>
      </c>
      <c r="F45" s="20"/>
    </row>
    <row r="46" spans="1:6" ht="12.75">
      <c r="A46" s="183" t="s">
        <v>289</v>
      </c>
      <c r="B46" s="180">
        <v>1304</v>
      </c>
      <c r="C46" s="181">
        <v>885000</v>
      </c>
      <c r="D46" s="182">
        <v>1428712</v>
      </c>
      <c r="E46" s="182">
        <v>1428712</v>
      </c>
      <c r="F46" s="20"/>
    </row>
    <row r="47" spans="1:6" ht="12.75">
      <c r="A47" s="183" t="s">
        <v>290</v>
      </c>
      <c r="B47" s="180">
        <v>1305</v>
      </c>
      <c r="C47" s="181"/>
      <c r="D47" s="182"/>
      <c r="E47" s="182"/>
      <c r="F47" s="20"/>
    </row>
    <row r="48" spans="1:6" ht="12.75">
      <c r="A48" s="183" t="s">
        <v>291</v>
      </c>
      <c r="B48" s="180">
        <v>2000</v>
      </c>
      <c r="C48" s="181"/>
      <c r="D48" s="182">
        <v>41286</v>
      </c>
      <c r="E48" s="182">
        <v>41286</v>
      </c>
      <c r="F48" s="20"/>
    </row>
    <row r="49" spans="1:5" s="17" customFormat="1" ht="12.75">
      <c r="A49" s="179" t="s">
        <v>292</v>
      </c>
      <c r="B49" s="180"/>
      <c r="C49" s="184">
        <f>SUM(C42,C48)</f>
        <v>2126200</v>
      </c>
      <c r="D49" s="185">
        <f>SUM(D42,D48)</f>
        <v>2745348</v>
      </c>
      <c r="E49" s="185">
        <f>SUM(E42,E48)</f>
        <v>2745348</v>
      </c>
    </row>
    <row r="50" spans="1:5" s="17" customFormat="1" ht="12.75">
      <c r="A50" s="179"/>
      <c r="B50" s="180"/>
      <c r="C50" s="184"/>
      <c r="D50" s="185"/>
      <c r="E50" s="185"/>
    </row>
    <row r="51" spans="1:5" s="17" customFormat="1" ht="12.75">
      <c r="A51" s="179"/>
      <c r="B51" s="180"/>
      <c r="C51" s="184"/>
      <c r="D51" s="185"/>
      <c r="E51" s="185"/>
    </row>
    <row r="52" spans="1:6" ht="12.75">
      <c r="A52" s="179" t="s">
        <v>15</v>
      </c>
      <c r="B52" s="180"/>
      <c r="C52" s="181"/>
      <c r="D52" s="182"/>
      <c r="E52" s="182"/>
      <c r="F52" s="20"/>
    </row>
    <row r="53" spans="1:6" ht="12.75">
      <c r="A53" s="183" t="s">
        <v>293</v>
      </c>
      <c r="B53" s="180">
        <v>2400</v>
      </c>
      <c r="C53" s="181">
        <f>SUM(C54:C60)</f>
        <v>1134000</v>
      </c>
      <c r="D53" s="182">
        <f>SUM(D54:D60)</f>
        <v>1267875</v>
      </c>
      <c r="E53" s="182">
        <f>SUM(E54:E60)</f>
        <v>1267875</v>
      </c>
      <c r="F53" s="20"/>
    </row>
    <row r="54" spans="1:6" ht="12.75">
      <c r="A54" s="183" t="s">
        <v>294</v>
      </c>
      <c r="B54" s="180">
        <v>2401</v>
      </c>
      <c r="C54" s="181">
        <v>4000</v>
      </c>
      <c r="D54" s="182"/>
      <c r="E54" s="182"/>
      <c r="F54" s="20"/>
    </row>
    <row r="55" spans="1:6" ht="12.75">
      <c r="A55" s="183" t="s">
        <v>295</v>
      </c>
      <c r="B55" s="180">
        <v>2404</v>
      </c>
      <c r="C55" s="181">
        <v>358000</v>
      </c>
      <c r="D55" s="182">
        <v>478867</v>
      </c>
      <c r="E55" s="182">
        <v>478867</v>
      </c>
      <c r="F55" s="20"/>
    </row>
    <row r="56" spans="1:6" ht="12.75">
      <c r="A56" s="183" t="s">
        <v>296</v>
      </c>
      <c r="B56" s="180">
        <v>2405</v>
      </c>
      <c r="C56" s="181">
        <v>721000</v>
      </c>
      <c r="D56" s="182">
        <v>760195</v>
      </c>
      <c r="E56" s="182">
        <v>760195</v>
      </c>
      <c r="F56" s="20"/>
    </row>
    <row r="57" spans="1:6" ht="12.75">
      <c r="A57" s="183" t="s">
        <v>297</v>
      </c>
      <c r="B57" s="180">
        <v>2406</v>
      </c>
      <c r="C57" s="181">
        <v>37000</v>
      </c>
      <c r="D57" s="182">
        <v>12512</v>
      </c>
      <c r="E57" s="182">
        <v>12512</v>
      </c>
      <c r="F57" s="20"/>
    </row>
    <row r="58" spans="1:6" ht="12.75">
      <c r="A58" s="183" t="s">
        <v>298</v>
      </c>
      <c r="B58" s="180">
        <v>2407</v>
      </c>
      <c r="C58" s="181">
        <v>3000</v>
      </c>
      <c r="D58" s="182">
        <v>2388</v>
      </c>
      <c r="E58" s="182">
        <v>2388</v>
      </c>
      <c r="F58" s="20"/>
    </row>
    <row r="59" spans="1:6" ht="12.75">
      <c r="A59" s="183" t="s">
        <v>299</v>
      </c>
      <c r="B59" s="180">
        <v>2408</v>
      </c>
      <c r="C59" s="181">
        <v>5000</v>
      </c>
      <c r="D59" s="182">
        <v>5884</v>
      </c>
      <c r="E59" s="182">
        <v>5884</v>
      </c>
      <c r="F59" s="20"/>
    </row>
    <row r="60" spans="1:6" ht="12.75">
      <c r="A60" s="183" t="s">
        <v>300</v>
      </c>
      <c r="B60" s="180">
        <v>2419</v>
      </c>
      <c r="C60" s="181">
        <v>6000</v>
      </c>
      <c r="D60" s="182">
        <v>8029</v>
      </c>
      <c r="E60" s="182">
        <v>8029</v>
      </c>
      <c r="F60" s="20"/>
    </row>
    <row r="61" spans="1:6" ht="12.75">
      <c r="A61" s="183" t="s">
        <v>301</v>
      </c>
      <c r="B61" s="180">
        <v>2700</v>
      </c>
      <c r="C61" s="181">
        <f>SUM(C62:C74)</f>
        <v>4369000</v>
      </c>
      <c r="D61" s="182">
        <f>SUM(D62:D74)</f>
        <v>4762033</v>
      </c>
      <c r="E61" s="182">
        <f>SUM(E62:E74)</f>
        <v>4762033</v>
      </c>
      <c r="F61" s="20"/>
    </row>
    <row r="62" spans="1:6" ht="12.75">
      <c r="A62" s="183" t="s">
        <v>302</v>
      </c>
      <c r="B62" s="180">
        <v>2701</v>
      </c>
      <c r="C62" s="181">
        <v>262000</v>
      </c>
      <c r="D62" s="182">
        <v>254428</v>
      </c>
      <c r="E62" s="182">
        <v>254428</v>
      </c>
      <c r="F62" s="20"/>
    </row>
    <row r="63" spans="1:6" ht="12.75">
      <c r="A63" s="183" t="s">
        <v>303</v>
      </c>
      <c r="B63" s="180">
        <v>2702</v>
      </c>
      <c r="C63" s="181">
        <v>105000</v>
      </c>
      <c r="D63" s="182">
        <v>105505</v>
      </c>
      <c r="E63" s="182">
        <v>105505</v>
      </c>
      <c r="F63" s="20"/>
    </row>
    <row r="64" spans="1:6" ht="12.75">
      <c r="A64" s="183" t="s">
        <v>304</v>
      </c>
      <c r="B64" s="180">
        <v>2704</v>
      </c>
      <c r="C64" s="181">
        <v>58000</v>
      </c>
      <c r="D64" s="182">
        <v>64983</v>
      </c>
      <c r="E64" s="182">
        <v>64983</v>
      </c>
      <c r="F64" s="20"/>
    </row>
    <row r="65" spans="1:6" ht="12.75">
      <c r="A65" s="183" t="s">
        <v>305</v>
      </c>
      <c r="B65" s="180">
        <v>2705</v>
      </c>
      <c r="C65" s="181">
        <v>90000</v>
      </c>
      <c r="D65" s="182">
        <v>88529</v>
      </c>
      <c r="E65" s="182">
        <v>88529</v>
      </c>
      <c r="F65" s="20"/>
    </row>
    <row r="66" spans="1:6" ht="12.75">
      <c r="A66" s="183" t="s">
        <v>306</v>
      </c>
      <c r="B66" s="180">
        <v>2706</v>
      </c>
      <c r="C66" s="181"/>
      <c r="D66" s="182"/>
      <c r="E66" s="182"/>
      <c r="F66" s="20"/>
    </row>
    <row r="67" spans="1:6" ht="12.75">
      <c r="A67" s="183" t="s">
        <v>307</v>
      </c>
      <c r="B67" s="180">
        <v>2707</v>
      </c>
      <c r="C67" s="181">
        <v>3050000</v>
      </c>
      <c r="D67" s="182">
        <v>3351186</v>
      </c>
      <c r="E67" s="182">
        <v>3351186</v>
      </c>
      <c r="F67" s="20"/>
    </row>
    <row r="68" spans="1:6" ht="12.75">
      <c r="A68" s="183" t="s">
        <v>308</v>
      </c>
      <c r="B68" s="180">
        <v>2708</v>
      </c>
      <c r="C68" s="181"/>
      <c r="D68" s="182">
        <v>2553</v>
      </c>
      <c r="E68" s="182">
        <v>2553</v>
      </c>
      <c r="F68" s="20"/>
    </row>
    <row r="69" spans="1:6" ht="12.75">
      <c r="A69" s="183" t="s">
        <v>309</v>
      </c>
      <c r="B69" s="180">
        <v>2709</v>
      </c>
      <c r="C69" s="181">
        <v>8000</v>
      </c>
      <c r="D69" s="182">
        <v>10133</v>
      </c>
      <c r="E69" s="182">
        <v>10133</v>
      </c>
      <c r="F69" s="20"/>
    </row>
    <row r="70" spans="1:6" ht="12.75">
      <c r="A70" s="183" t="s">
        <v>310</v>
      </c>
      <c r="B70" s="180">
        <v>2710</v>
      </c>
      <c r="C70" s="181">
        <v>510000</v>
      </c>
      <c r="D70" s="182">
        <v>387791</v>
      </c>
      <c r="E70" s="182">
        <v>387791</v>
      </c>
      <c r="F70" s="20"/>
    </row>
    <row r="71" spans="1:6" ht="12.75">
      <c r="A71" s="183" t="s">
        <v>311</v>
      </c>
      <c r="B71" s="180">
        <v>2711</v>
      </c>
      <c r="C71" s="181">
        <v>110000</v>
      </c>
      <c r="D71" s="182">
        <v>333250</v>
      </c>
      <c r="E71" s="182">
        <v>333250</v>
      </c>
      <c r="F71" s="20"/>
    </row>
    <row r="72" spans="1:6" ht="12.75">
      <c r="A72" s="183" t="s">
        <v>312</v>
      </c>
      <c r="B72" s="180">
        <v>2715</v>
      </c>
      <c r="C72" s="181">
        <v>6000</v>
      </c>
      <c r="D72" s="182">
        <v>9475</v>
      </c>
      <c r="E72" s="182">
        <v>9475</v>
      </c>
      <c r="F72" s="20"/>
    </row>
    <row r="73" spans="1:6" ht="12.75">
      <c r="A73" s="183" t="s">
        <v>313</v>
      </c>
      <c r="B73" s="180">
        <v>2716</v>
      </c>
      <c r="C73" s="181">
        <v>80000</v>
      </c>
      <c r="D73" s="182">
        <v>57648</v>
      </c>
      <c r="E73" s="182">
        <v>57648</v>
      </c>
      <c r="F73" s="20"/>
    </row>
    <row r="74" spans="1:6" ht="12.75">
      <c r="A74" s="183" t="s">
        <v>314</v>
      </c>
      <c r="B74" s="180">
        <v>2729</v>
      </c>
      <c r="C74" s="181">
        <v>90000</v>
      </c>
      <c r="D74" s="182">
        <v>96552</v>
      </c>
      <c r="E74" s="182">
        <v>96552</v>
      </c>
      <c r="F74" s="20"/>
    </row>
    <row r="75" spans="1:6" ht="12.75">
      <c r="A75" s="183" t="s">
        <v>315</v>
      </c>
      <c r="B75" s="180">
        <v>2800</v>
      </c>
      <c r="C75" s="181">
        <f>SUM(C76)</f>
        <v>281600</v>
      </c>
      <c r="D75" s="182">
        <f>SUM(D76)</f>
        <v>227529</v>
      </c>
      <c r="E75" s="182">
        <f>SUM(E76)</f>
        <v>227529</v>
      </c>
      <c r="F75" s="20"/>
    </row>
    <row r="76" spans="1:6" ht="12.75">
      <c r="A76" s="183" t="s">
        <v>316</v>
      </c>
      <c r="B76" s="180">
        <v>2802</v>
      </c>
      <c r="C76" s="181">
        <f>250000+31600</f>
        <v>281600</v>
      </c>
      <c r="D76" s="182">
        <v>227529</v>
      </c>
      <c r="E76" s="182">
        <v>227529</v>
      </c>
      <c r="F76" s="20"/>
    </row>
    <row r="77" spans="1:6" ht="12.75">
      <c r="A77" s="183" t="s">
        <v>317</v>
      </c>
      <c r="B77" s="180">
        <v>3600</v>
      </c>
      <c r="C77" s="181">
        <f>SUM(C78:C79)</f>
        <v>200000</v>
      </c>
      <c r="D77" s="182">
        <f>SUM(D78:D79)</f>
        <v>192510</v>
      </c>
      <c r="E77" s="182">
        <f>SUM(E78:E79)</f>
        <v>192510</v>
      </c>
      <c r="F77" s="20"/>
    </row>
    <row r="78" spans="1:6" ht="12.75">
      <c r="A78" s="183" t="s">
        <v>454</v>
      </c>
      <c r="B78" s="180">
        <v>3612</v>
      </c>
      <c r="C78" s="181"/>
      <c r="D78" s="182">
        <v>2180</v>
      </c>
      <c r="E78" s="182">
        <v>2180</v>
      </c>
      <c r="F78" s="20"/>
    </row>
    <row r="79" spans="1:6" ht="12.75">
      <c r="A79" s="183" t="s">
        <v>455</v>
      </c>
      <c r="B79" s="180">
        <v>3619</v>
      </c>
      <c r="C79" s="181">
        <v>200000</v>
      </c>
      <c r="D79" s="182">
        <v>190330</v>
      </c>
      <c r="E79" s="182">
        <v>190330</v>
      </c>
      <c r="F79" s="20"/>
    </row>
    <row r="80" spans="1:6" ht="12.75">
      <c r="A80" s="183" t="s">
        <v>318</v>
      </c>
      <c r="B80" s="180">
        <v>3700</v>
      </c>
      <c r="C80" s="181">
        <f>SUM(C81:C82)</f>
        <v>0</v>
      </c>
      <c r="D80" s="182">
        <f>SUM(D81:D82)</f>
        <v>-421653</v>
      </c>
      <c r="E80" s="182">
        <f>SUM(E81:E82)</f>
        <v>-421653</v>
      </c>
      <c r="F80" s="20"/>
    </row>
    <row r="81" spans="1:6" ht="12.75">
      <c r="A81" s="183" t="s">
        <v>319</v>
      </c>
      <c r="B81" s="180">
        <v>3701</v>
      </c>
      <c r="C81" s="181"/>
      <c r="D81" s="182">
        <v>-399438</v>
      </c>
      <c r="E81" s="182">
        <v>-399438</v>
      </c>
      <c r="F81" s="20"/>
    </row>
    <row r="82" spans="1:6" ht="12.75">
      <c r="A82" s="183" t="s">
        <v>320</v>
      </c>
      <c r="B82" s="180">
        <v>3702</v>
      </c>
      <c r="C82" s="181"/>
      <c r="D82" s="182">
        <v>-22215</v>
      </c>
      <c r="E82" s="182">
        <v>-22215</v>
      </c>
      <c r="F82" s="20"/>
    </row>
    <row r="83" spans="1:6" ht="12.75">
      <c r="A83" s="183" t="s">
        <v>321</v>
      </c>
      <c r="B83" s="180">
        <v>4000</v>
      </c>
      <c r="C83" s="181">
        <f>SUM(C84:C86)</f>
        <v>1899792</v>
      </c>
      <c r="D83" s="182">
        <f>SUM(D84:D86)</f>
        <v>3271513</v>
      </c>
      <c r="E83" s="182">
        <f>SUM(E84:E86)</f>
        <v>3271513</v>
      </c>
      <c r="F83" s="20"/>
    </row>
    <row r="84" spans="1:6" ht="12.75">
      <c r="A84" s="183" t="s">
        <v>322</v>
      </c>
      <c r="B84" s="180">
        <v>4002</v>
      </c>
      <c r="C84" s="181">
        <f>200000+47034+41162+138000</f>
        <v>426196</v>
      </c>
      <c r="D84" s="182">
        <v>1860224</v>
      </c>
      <c r="E84" s="182">
        <v>1860224</v>
      </c>
      <c r="F84" s="20"/>
    </row>
    <row r="85" spans="1:6" ht="12.75">
      <c r="A85" s="183" t="s">
        <v>323</v>
      </c>
      <c r="B85" s="180">
        <v>4003</v>
      </c>
      <c r="C85" s="181">
        <v>70000</v>
      </c>
      <c r="D85" s="182">
        <v>106197</v>
      </c>
      <c r="E85" s="182">
        <v>106197</v>
      </c>
      <c r="F85" s="20"/>
    </row>
    <row r="86" spans="1:6" ht="12.75">
      <c r="A86" s="183" t="s">
        <v>324</v>
      </c>
      <c r="B86" s="180">
        <v>4004</v>
      </c>
      <c r="C86" s="181">
        <f>692272+220000-70000+82324+469000+10000</f>
        <v>1403596</v>
      </c>
      <c r="D86" s="182">
        <v>1305092</v>
      </c>
      <c r="E86" s="182">
        <v>1305092</v>
      </c>
      <c r="F86" s="20"/>
    </row>
    <row r="87" spans="1:6" ht="12.75">
      <c r="A87" s="183" t="s">
        <v>325</v>
      </c>
      <c r="B87" s="180">
        <v>4100</v>
      </c>
      <c r="C87" s="181">
        <v>31000</v>
      </c>
      <c r="D87" s="182">
        <v>14122</v>
      </c>
      <c r="E87" s="182">
        <v>14122</v>
      </c>
      <c r="F87" s="20"/>
    </row>
    <row r="88" spans="1:6" ht="12.75">
      <c r="A88" s="183" t="s">
        <v>326</v>
      </c>
      <c r="B88" s="180">
        <v>4500</v>
      </c>
      <c r="C88" s="181">
        <f>SUM(C89:C90)</f>
        <v>0</v>
      </c>
      <c r="D88" s="181">
        <f>SUM(D89:D90)</f>
        <v>100848</v>
      </c>
      <c r="E88" s="181">
        <f>SUM(E89:E90)</f>
        <v>100848</v>
      </c>
      <c r="F88" s="20"/>
    </row>
    <row r="89" spans="1:6" ht="12.75">
      <c r="A89" s="183" t="s">
        <v>327</v>
      </c>
      <c r="B89" s="180">
        <v>4501</v>
      </c>
      <c r="C89" s="181"/>
      <c r="D89" s="182">
        <v>55563</v>
      </c>
      <c r="E89" s="182">
        <v>55563</v>
      </c>
      <c r="F89" s="20"/>
    </row>
    <row r="90" spans="1:6" ht="12.75">
      <c r="A90" s="183" t="s">
        <v>560</v>
      </c>
      <c r="B90" s="180">
        <v>4503</v>
      </c>
      <c r="C90" s="181"/>
      <c r="D90" s="182">
        <v>45285</v>
      </c>
      <c r="E90" s="182">
        <v>45285</v>
      </c>
      <c r="F90" s="20"/>
    </row>
    <row r="91" spans="1:5" s="17" customFormat="1" ht="12.75">
      <c r="A91" s="179" t="s">
        <v>328</v>
      </c>
      <c r="B91" s="180"/>
      <c r="C91" s="184">
        <f>SUM(C53,C61,C75,C77,C80,C83,C87,C88)</f>
        <v>7915392</v>
      </c>
      <c r="D91" s="185">
        <f>SUM(D53,D61,D75,D77,D80,D83,D87,D88)</f>
        <v>9414777</v>
      </c>
      <c r="E91" s="185">
        <f>SUM(E53,E61,E75,E77,E80,E83,E87,E88)</f>
        <v>9414777</v>
      </c>
    </row>
    <row r="92" spans="1:6" ht="12.75">
      <c r="A92" s="183"/>
      <c r="B92" s="180"/>
      <c r="C92" s="181"/>
      <c r="D92" s="182"/>
      <c r="E92" s="182"/>
      <c r="F92" s="20"/>
    </row>
    <row r="93" spans="1:6" ht="12.75">
      <c r="A93" s="179" t="s">
        <v>10</v>
      </c>
      <c r="B93" s="180"/>
      <c r="C93" s="181"/>
      <c r="D93" s="182"/>
      <c r="E93" s="182"/>
      <c r="F93" s="20"/>
    </row>
    <row r="94" spans="1:6" ht="12.75">
      <c r="A94" s="183" t="s">
        <v>270</v>
      </c>
      <c r="B94" s="180">
        <v>3100</v>
      </c>
      <c r="C94" s="181">
        <f>SUM(C95)</f>
        <v>169500</v>
      </c>
      <c r="D94" s="182">
        <f>SUM(D95)</f>
        <v>834163</v>
      </c>
      <c r="E94" s="182">
        <f>SUM(E95)</f>
        <v>834163</v>
      </c>
      <c r="F94" s="20"/>
    </row>
    <row r="95" spans="1:6" ht="12.75">
      <c r="A95" s="183" t="s">
        <v>271</v>
      </c>
      <c r="B95" s="180">
        <v>3110</v>
      </c>
      <c r="C95" s="181">
        <f>SUM(C96:C97)</f>
        <v>169500</v>
      </c>
      <c r="D95" s="182">
        <f>SUM(D96:D97)</f>
        <v>834163</v>
      </c>
      <c r="E95" s="182">
        <f>SUM(E96:E97)</f>
        <v>834163</v>
      </c>
      <c r="F95" s="20"/>
    </row>
    <row r="96" spans="1:6" ht="12.75">
      <c r="A96" s="183" t="s">
        <v>329</v>
      </c>
      <c r="B96" s="180">
        <v>3112</v>
      </c>
      <c r="C96" s="181"/>
      <c r="D96" s="182">
        <v>591800</v>
      </c>
      <c r="E96" s="182">
        <v>591800</v>
      </c>
      <c r="F96" s="20"/>
    </row>
    <row r="97" spans="1:6" ht="12.75">
      <c r="A97" s="183" t="s">
        <v>330</v>
      </c>
      <c r="B97" s="180">
        <v>3113</v>
      </c>
      <c r="C97" s="181">
        <v>169500</v>
      </c>
      <c r="D97" s="182">
        <v>242363</v>
      </c>
      <c r="E97" s="182">
        <v>242363</v>
      </c>
      <c r="F97" s="20"/>
    </row>
    <row r="98" spans="1:6" ht="12.75">
      <c r="A98" s="183"/>
      <c r="B98" s="180"/>
      <c r="C98" s="181"/>
      <c r="D98" s="182"/>
      <c r="E98" s="182"/>
      <c r="F98" s="20"/>
    </row>
    <row r="99" spans="1:5" s="17" customFormat="1" ht="12.75">
      <c r="A99" s="179" t="s">
        <v>276</v>
      </c>
      <c r="B99" s="180"/>
      <c r="C99" s="184">
        <f>SUM(C94)</f>
        <v>169500</v>
      </c>
      <c r="D99" s="185">
        <f>SUM(D94)</f>
        <v>834163</v>
      </c>
      <c r="E99" s="185">
        <f>SUM(E94)</f>
        <v>834163</v>
      </c>
    </row>
    <row r="100" spans="1:6" ht="12.75">
      <c r="A100" s="183"/>
      <c r="B100" s="180"/>
      <c r="C100" s="181"/>
      <c r="D100" s="182"/>
      <c r="E100" s="182"/>
      <c r="F100" s="20"/>
    </row>
    <row r="101" spans="1:6" ht="12.75">
      <c r="A101" s="179" t="s">
        <v>16</v>
      </c>
      <c r="B101" s="180"/>
      <c r="C101" s="181"/>
      <c r="D101" s="182"/>
      <c r="E101" s="182"/>
      <c r="F101" s="20"/>
    </row>
    <row r="102" spans="1:6" ht="12.75">
      <c r="A102" s="183" t="s">
        <v>277</v>
      </c>
      <c r="B102" s="180">
        <v>6100</v>
      </c>
      <c r="C102" s="181">
        <f>SUM(C103:C104)</f>
        <v>426800</v>
      </c>
      <c r="D102" s="182">
        <f>SUM(D103:D104)</f>
        <v>232619</v>
      </c>
      <c r="E102" s="182">
        <f>SUM(E103:E104)</f>
        <v>232619</v>
      </c>
      <c r="F102" s="20"/>
    </row>
    <row r="103" spans="1:6" ht="12.75">
      <c r="A103" s="183" t="s">
        <v>278</v>
      </c>
      <c r="B103" s="180">
        <v>6101</v>
      </c>
      <c r="C103" s="181">
        <v>591800</v>
      </c>
      <c r="D103" s="182">
        <v>418619</v>
      </c>
      <c r="E103" s="182">
        <v>418619</v>
      </c>
      <c r="F103" s="20"/>
    </row>
    <row r="104" spans="1:6" ht="12.75">
      <c r="A104" s="183" t="s">
        <v>331</v>
      </c>
      <c r="B104" s="180">
        <v>6102</v>
      </c>
      <c r="C104" s="181">
        <v>-165000</v>
      </c>
      <c r="D104" s="182">
        <v>-186000</v>
      </c>
      <c r="E104" s="182">
        <v>-186000</v>
      </c>
      <c r="F104" s="20"/>
    </row>
    <row r="105" spans="1:6" ht="12.75">
      <c r="A105" s="183"/>
      <c r="B105" s="180"/>
      <c r="C105" s="181"/>
      <c r="D105" s="182"/>
      <c r="E105" s="182"/>
      <c r="F105" s="20"/>
    </row>
    <row r="106" spans="1:6" ht="12.75">
      <c r="A106" s="183" t="s">
        <v>332</v>
      </c>
      <c r="B106" s="180">
        <v>6200</v>
      </c>
      <c r="C106" s="181">
        <f>SUM(C107:C107)</f>
        <v>0</v>
      </c>
      <c r="D106" s="182">
        <f>SUM(D107:D107)</f>
        <v>156064</v>
      </c>
      <c r="E106" s="182">
        <f>SUM(E107:E107)</f>
        <v>156064</v>
      </c>
      <c r="F106" s="20"/>
    </row>
    <row r="107" spans="1:6" ht="12.75">
      <c r="A107" s="183" t="s">
        <v>278</v>
      </c>
      <c r="B107" s="180">
        <v>6201</v>
      </c>
      <c r="C107" s="181"/>
      <c r="D107" s="182">
        <v>156064</v>
      </c>
      <c r="E107" s="182">
        <v>156064</v>
      </c>
      <c r="F107" s="20"/>
    </row>
    <row r="108" spans="1:6" ht="12.75">
      <c r="A108" s="183"/>
      <c r="B108" s="180"/>
      <c r="C108" s="181"/>
      <c r="D108" s="182"/>
      <c r="E108" s="182"/>
      <c r="F108" s="20"/>
    </row>
    <row r="109" spans="1:6" ht="12.75">
      <c r="A109" s="183" t="s">
        <v>561</v>
      </c>
      <c r="B109" s="180">
        <v>6400</v>
      </c>
      <c r="C109" s="181">
        <f>SUM(C110:C110)</f>
        <v>0</v>
      </c>
      <c r="D109" s="182">
        <f>SUM(D110:D110)</f>
        <v>9711</v>
      </c>
      <c r="E109" s="182">
        <f>SUM(E110:E110)</f>
        <v>9711</v>
      </c>
      <c r="F109" s="20"/>
    </row>
    <row r="110" spans="1:6" ht="12.75">
      <c r="A110" s="183" t="s">
        <v>278</v>
      </c>
      <c r="B110" s="180">
        <v>6401</v>
      </c>
      <c r="C110" s="181"/>
      <c r="D110" s="182">
        <v>9711</v>
      </c>
      <c r="E110" s="182">
        <v>9711</v>
      </c>
      <c r="F110" s="20"/>
    </row>
    <row r="111" spans="1:5" s="17" customFormat="1" ht="12.75">
      <c r="A111" s="179" t="s">
        <v>280</v>
      </c>
      <c r="B111" s="180"/>
      <c r="C111" s="184">
        <f>SUM(C102,C106)</f>
        <v>426800</v>
      </c>
      <c r="D111" s="185">
        <f>SUM(D102,D106,D109)</f>
        <v>398394</v>
      </c>
      <c r="E111" s="185">
        <f>SUM(E102,E106,E109)</f>
        <v>398394</v>
      </c>
    </row>
    <row r="112" spans="1:5" s="17" customFormat="1" ht="12.75">
      <c r="A112" s="179" t="s">
        <v>17</v>
      </c>
      <c r="B112" s="180"/>
      <c r="C112" s="184"/>
      <c r="D112" s="185"/>
      <c r="E112" s="185"/>
    </row>
    <row r="113" spans="1:6" ht="12.75">
      <c r="A113" s="183"/>
      <c r="B113" s="180"/>
      <c r="C113" s="181"/>
      <c r="D113" s="182"/>
      <c r="E113" s="182"/>
      <c r="F113" s="20"/>
    </row>
    <row r="114" spans="1:6" ht="12.75">
      <c r="A114" s="183" t="s">
        <v>333</v>
      </c>
      <c r="B114" s="180">
        <v>7400</v>
      </c>
      <c r="C114" s="181">
        <f>SUM(C115:C116)</f>
        <v>0</v>
      </c>
      <c r="D114" s="182">
        <f>SUM(D115:D116)</f>
        <v>0</v>
      </c>
      <c r="E114" s="182">
        <f>SUM(E115:E116)</f>
        <v>0</v>
      </c>
      <c r="F114" s="20"/>
    </row>
    <row r="115" spans="1:6" ht="12.75">
      <c r="A115" s="183" t="s">
        <v>334</v>
      </c>
      <c r="B115" s="180">
        <v>7411</v>
      </c>
      <c r="C115" s="181"/>
      <c r="D115" s="182"/>
      <c r="E115" s="182"/>
      <c r="F115" s="20"/>
    </row>
    <row r="116" spans="1:6" ht="12.75">
      <c r="A116" s="183" t="s">
        <v>335</v>
      </c>
      <c r="B116" s="180">
        <v>7412</v>
      </c>
      <c r="C116" s="181"/>
      <c r="D116" s="182"/>
      <c r="E116" s="182"/>
      <c r="F116" s="20"/>
    </row>
    <row r="117" spans="1:6" ht="12.75">
      <c r="A117" s="183" t="s">
        <v>336</v>
      </c>
      <c r="B117" s="180">
        <v>7600</v>
      </c>
      <c r="C117" s="181">
        <f>SUM(C118:C119)</f>
        <v>180674</v>
      </c>
      <c r="D117" s="182">
        <f>SUM(D118:D119)</f>
        <v>135403</v>
      </c>
      <c r="E117" s="182">
        <f>SUM(E118:E119)</f>
        <v>135403</v>
      </c>
      <c r="F117" s="20"/>
    </row>
    <row r="118" spans="1:6" ht="12.75">
      <c r="A118" s="183" t="s">
        <v>334</v>
      </c>
      <c r="B118" s="180">
        <v>7611</v>
      </c>
      <c r="C118" s="181">
        <v>180674</v>
      </c>
      <c r="D118" s="182">
        <v>435403</v>
      </c>
      <c r="E118" s="182">
        <v>435403</v>
      </c>
      <c r="F118" s="20"/>
    </row>
    <row r="119" spans="1:6" ht="12.75">
      <c r="A119" s="183" t="s">
        <v>335</v>
      </c>
      <c r="B119" s="180">
        <v>7612</v>
      </c>
      <c r="C119" s="181"/>
      <c r="D119" s="182">
        <v>-300000</v>
      </c>
      <c r="E119" s="182">
        <v>-300000</v>
      </c>
      <c r="F119" s="20"/>
    </row>
    <row r="120" spans="1:5" s="17" customFormat="1" ht="12.75">
      <c r="A120" s="179" t="s">
        <v>337</v>
      </c>
      <c r="B120" s="180"/>
      <c r="C120" s="184">
        <f>SUM(C114,C117)</f>
        <v>180674</v>
      </c>
      <c r="D120" s="185">
        <f>SUM(D114,D117)</f>
        <v>135403</v>
      </c>
      <c r="E120" s="185">
        <f>SUM(E114,E117)</f>
        <v>135403</v>
      </c>
    </row>
    <row r="121" spans="1:6" ht="12.75">
      <c r="A121" s="96"/>
      <c r="B121" s="180"/>
      <c r="C121" s="181"/>
      <c r="D121" s="182"/>
      <c r="E121" s="182"/>
      <c r="F121" s="20"/>
    </row>
    <row r="122" spans="1:5" s="17" customFormat="1" ht="12.75">
      <c r="A122" s="179" t="s">
        <v>18</v>
      </c>
      <c r="B122" s="180"/>
      <c r="C122" s="184">
        <f>SUM(C49,C91,C99,C111,C120)</f>
        <v>10818566</v>
      </c>
      <c r="D122" s="185">
        <f>SUM(D49,D91,D99,D111,D120)</f>
        <v>13528085</v>
      </c>
      <c r="E122" s="185">
        <f>SUM(E49,E91,E99,E111,E120)</f>
        <v>13528085</v>
      </c>
    </row>
    <row r="123" spans="1:6" ht="12.75">
      <c r="A123" s="179"/>
      <c r="B123" s="180"/>
      <c r="C123" s="181"/>
      <c r="D123" s="182"/>
      <c r="E123" s="182"/>
      <c r="F123" s="20"/>
    </row>
    <row r="124" spans="1:6" ht="12.75">
      <c r="A124" s="179" t="s">
        <v>12</v>
      </c>
      <c r="B124" s="180"/>
      <c r="C124" s="181"/>
      <c r="D124" s="182"/>
      <c r="E124" s="182"/>
      <c r="F124" s="20"/>
    </row>
    <row r="125" spans="1:6" ht="12.75">
      <c r="A125" s="183" t="s">
        <v>456</v>
      </c>
      <c r="B125" s="180">
        <v>7000</v>
      </c>
      <c r="C125" s="181"/>
      <c r="D125" s="182">
        <v>222875</v>
      </c>
      <c r="E125" s="182">
        <v>222875</v>
      </c>
      <c r="F125" s="20"/>
    </row>
    <row r="126" spans="1:6" ht="12.75">
      <c r="A126" s="183" t="s">
        <v>338</v>
      </c>
      <c r="B126" s="180">
        <v>8300</v>
      </c>
      <c r="C126" s="181">
        <f>SUM(C127:C128)</f>
        <v>2092445</v>
      </c>
      <c r="D126" s="182">
        <f>SUM(D127:D128)</f>
        <v>2521045</v>
      </c>
      <c r="E126" s="182">
        <f>SUM(E127:E128)</f>
        <v>2521045</v>
      </c>
      <c r="F126" s="20"/>
    </row>
    <row r="127" spans="1:6" ht="12.75">
      <c r="A127" s="183" t="s">
        <v>575</v>
      </c>
      <c r="B127" s="180">
        <v>8312</v>
      </c>
      <c r="C127" s="187">
        <f>2701147</f>
        <v>2701147</v>
      </c>
      <c r="D127" s="187">
        <v>2701147</v>
      </c>
      <c r="E127" s="187">
        <v>2701147</v>
      </c>
      <c r="F127" s="20"/>
    </row>
    <row r="128" spans="1:6" ht="12.75">
      <c r="A128" s="183" t="s">
        <v>576</v>
      </c>
      <c r="B128" s="180">
        <v>8322</v>
      </c>
      <c r="C128" s="181">
        <f>-180102-428600</f>
        <v>-608702</v>
      </c>
      <c r="D128" s="181">
        <v>-180102</v>
      </c>
      <c r="E128" s="181">
        <v>-180102</v>
      </c>
      <c r="F128" s="20"/>
    </row>
    <row r="129" spans="1:6" ht="12.75">
      <c r="A129" s="183" t="s">
        <v>281</v>
      </c>
      <c r="B129" s="180">
        <v>8800</v>
      </c>
      <c r="C129" s="181" t="s">
        <v>181</v>
      </c>
      <c r="D129" s="182" t="s">
        <v>181</v>
      </c>
      <c r="E129" s="182"/>
      <c r="F129" s="20"/>
    </row>
    <row r="130" spans="1:6" ht="12.75">
      <c r="A130" s="183" t="s">
        <v>577</v>
      </c>
      <c r="B130" s="180">
        <v>9100</v>
      </c>
      <c r="C130" s="181">
        <f>SUM(C131)</f>
        <v>0</v>
      </c>
      <c r="D130" s="181">
        <f>SUM(D131)</f>
        <v>0</v>
      </c>
      <c r="E130" s="181">
        <f>SUM(E131)</f>
        <v>0</v>
      </c>
      <c r="F130" s="20"/>
    </row>
    <row r="131" spans="1:6" ht="12.75">
      <c r="A131" s="183" t="s">
        <v>578</v>
      </c>
      <c r="B131" s="180">
        <v>9111</v>
      </c>
      <c r="C131" s="181"/>
      <c r="D131" s="182"/>
      <c r="E131" s="182"/>
      <c r="F131" s="20"/>
    </row>
    <row r="132" spans="1:6" ht="12.75">
      <c r="A132" s="183" t="s">
        <v>457</v>
      </c>
      <c r="B132" s="180">
        <v>9300</v>
      </c>
      <c r="C132" s="181">
        <f>SUM(C133)</f>
        <v>0</v>
      </c>
      <c r="D132" s="182">
        <f>SUM(D133)</f>
        <v>268261</v>
      </c>
      <c r="E132" s="182">
        <f>SUM(E133)</f>
        <v>268261</v>
      </c>
      <c r="F132" s="20"/>
    </row>
    <row r="133" spans="1:6" ht="12.75">
      <c r="A133" s="183" t="s">
        <v>458</v>
      </c>
      <c r="B133" s="180">
        <v>9317</v>
      </c>
      <c r="C133" s="181"/>
      <c r="D133" s="182">
        <v>268261</v>
      </c>
      <c r="E133" s="182">
        <v>268261</v>
      </c>
      <c r="F133" s="20"/>
    </row>
    <row r="134" spans="1:6" ht="12.75">
      <c r="A134" s="183" t="s">
        <v>282</v>
      </c>
      <c r="B134" s="180">
        <v>9500</v>
      </c>
      <c r="C134" s="181">
        <f>SUM(C135:C139)</f>
        <v>690062</v>
      </c>
      <c r="D134" s="181">
        <f>SUM(D135:D139)</f>
        <v>425783</v>
      </c>
      <c r="E134" s="181">
        <f>SUM(E135:E139)</f>
        <v>425783</v>
      </c>
      <c r="F134" s="20"/>
    </row>
    <row r="135" spans="1:6" ht="12.75">
      <c r="A135" s="183" t="s">
        <v>459</v>
      </c>
      <c r="B135" s="180">
        <v>9501</v>
      </c>
      <c r="C135" s="181">
        <v>690062</v>
      </c>
      <c r="D135" s="182">
        <v>690062</v>
      </c>
      <c r="E135" s="182">
        <v>690062</v>
      </c>
      <c r="F135" s="20"/>
    </row>
    <row r="136" spans="1:6" ht="12.75">
      <c r="A136" s="183" t="s">
        <v>579</v>
      </c>
      <c r="B136" s="180">
        <v>9502</v>
      </c>
      <c r="C136" s="181"/>
      <c r="D136" s="182"/>
      <c r="E136" s="182"/>
      <c r="F136" s="20"/>
    </row>
    <row r="137" spans="1:6" ht="12.75">
      <c r="A137" s="183" t="s">
        <v>460</v>
      </c>
      <c r="B137" s="180">
        <v>9507</v>
      </c>
      <c r="C137" s="181"/>
      <c r="D137" s="182">
        <v>-135178</v>
      </c>
      <c r="E137" s="182">
        <v>-135178</v>
      </c>
      <c r="F137" s="20"/>
    </row>
    <row r="138" spans="1:6" ht="12.75">
      <c r="A138" s="183" t="s">
        <v>461</v>
      </c>
      <c r="B138" s="180">
        <v>9508</v>
      </c>
      <c r="C138" s="181"/>
      <c r="D138" s="182">
        <v>-129050</v>
      </c>
      <c r="E138" s="182">
        <v>-129050</v>
      </c>
      <c r="F138" s="20"/>
    </row>
    <row r="139" spans="1:6" ht="12.75">
      <c r="A139" s="183" t="s">
        <v>462</v>
      </c>
      <c r="B139" s="180">
        <v>9514</v>
      </c>
      <c r="C139" s="181"/>
      <c r="D139" s="182">
        <v>-51</v>
      </c>
      <c r="E139" s="182">
        <v>-51</v>
      </c>
      <c r="F139" s="20"/>
    </row>
    <row r="140" spans="1:6" ht="12.75">
      <c r="A140" s="183"/>
      <c r="B140" s="180"/>
      <c r="C140" s="181"/>
      <c r="D140" s="182"/>
      <c r="E140" s="182"/>
      <c r="F140" s="20"/>
    </row>
    <row r="141" spans="1:5" s="17" customFormat="1" ht="12.75">
      <c r="A141" s="179" t="s">
        <v>285</v>
      </c>
      <c r="B141" s="180"/>
      <c r="C141" s="185">
        <f>SUM(C125,C126,C129,C130,C132,C134)</f>
        <v>2782507</v>
      </c>
      <c r="D141" s="185">
        <f>SUM(D125,D126,D129,D130,D132,D134)</f>
        <v>3437964</v>
      </c>
      <c r="E141" s="185">
        <f>SUM(E125,E126,E129,E130,E132,E134)</f>
        <v>3437964</v>
      </c>
    </row>
    <row r="142" spans="1:6" ht="12.75">
      <c r="A142" s="183"/>
      <c r="B142" s="180"/>
      <c r="C142" s="181"/>
      <c r="D142" s="182"/>
      <c r="E142" s="182"/>
      <c r="F142" s="20"/>
    </row>
    <row r="143" spans="1:5" s="17" customFormat="1" ht="12.75">
      <c r="A143" s="179" t="s">
        <v>19</v>
      </c>
      <c r="B143" s="180"/>
      <c r="C143" s="184">
        <f>SUM(C122,C141)</f>
        <v>13601073</v>
      </c>
      <c r="D143" s="185">
        <f>SUM(D122,D141)</f>
        <v>16966049</v>
      </c>
      <c r="E143" s="185">
        <f>SUM(E122,E141)</f>
        <v>16966049</v>
      </c>
    </row>
    <row r="144" spans="1:6" ht="12.75">
      <c r="A144" s="183"/>
      <c r="B144" s="180"/>
      <c r="C144" s="181"/>
      <c r="D144" s="182"/>
      <c r="E144" s="182"/>
      <c r="F144" s="20"/>
    </row>
    <row r="145" spans="1:5" s="77" customFormat="1" ht="14.25">
      <c r="A145" s="66" t="s">
        <v>20</v>
      </c>
      <c r="B145" s="177"/>
      <c r="C145" s="184">
        <f>SUM(C39,C143)</f>
        <v>30579944</v>
      </c>
      <c r="D145" s="185">
        <f>SUM(D39,D143)</f>
        <v>36120403</v>
      </c>
      <c r="E145" s="185">
        <f>SUM(E39,E143)</f>
        <v>35434651</v>
      </c>
    </row>
    <row r="146" spans="1:5" s="77" customFormat="1" ht="14.25">
      <c r="A146" s="98"/>
      <c r="B146" s="81"/>
      <c r="C146" s="188"/>
      <c r="D146" s="19"/>
      <c r="E146" s="19"/>
    </row>
    <row r="147" spans="1:5" s="77" customFormat="1" ht="14.25" hidden="1">
      <c r="A147" s="98" t="s">
        <v>580</v>
      </c>
      <c r="B147" s="81"/>
      <c r="C147" s="188">
        <f>C143-C67-C97</f>
        <v>10381573</v>
      </c>
      <c r="D147" s="188">
        <f>D143-D67-D97</f>
        <v>13372500</v>
      </c>
      <c r="E147" s="188">
        <f>E143-E67-E97</f>
        <v>13372500</v>
      </c>
    </row>
    <row r="148" spans="3:6" s="17" customFormat="1" ht="12.75">
      <c r="C148" s="75"/>
      <c r="F148" s="18"/>
    </row>
    <row r="149" spans="3:6" s="17" customFormat="1" ht="12.75">
      <c r="C149" s="75"/>
      <c r="F149" s="18"/>
    </row>
    <row r="150" spans="3:6" s="17" customFormat="1" ht="12.75">
      <c r="C150" s="189"/>
      <c r="D150" s="190"/>
      <c r="F150" s="18"/>
    </row>
    <row r="151" spans="2:6" s="17" customFormat="1" ht="12.75">
      <c r="B151" s="4" t="s">
        <v>625</v>
      </c>
      <c r="F151" s="18"/>
    </row>
    <row r="152" spans="2:3" ht="12.75">
      <c r="B152" s="4" t="s">
        <v>626</v>
      </c>
      <c r="C152" s="20"/>
    </row>
    <row r="153" spans="2:6" s="17" customFormat="1" ht="12.75">
      <c r="B153" s="4"/>
      <c r="C153" s="65" t="s">
        <v>627</v>
      </c>
      <c r="F153" s="18"/>
    </row>
    <row r="154" spans="1:6" s="17" customFormat="1" ht="12.75">
      <c r="A154" s="4"/>
      <c r="B154" s="4"/>
      <c r="C154" s="4"/>
      <c r="D154" s="14"/>
      <c r="F154" s="18"/>
    </row>
    <row r="155" spans="1:6" s="17" customFormat="1" ht="12.75">
      <c r="A155" s="14"/>
      <c r="F155" s="18"/>
    </row>
  </sheetData>
  <printOptions horizontalCentered="1"/>
  <pageMargins left="0" right="0" top="0.3937007874015748" bottom="0.5905511811023623" header="0" footer="0"/>
  <pageSetup horizontalDpi="600" verticalDpi="600" orientation="portrait" paperSize="9" scale="80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3:I1248"/>
  <sheetViews>
    <sheetView workbookViewId="0" topLeftCell="A1">
      <selection activeCell="B1235" sqref="B1235:D1237"/>
    </sheetView>
  </sheetViews>
  <sheetFormatPr defaultColWidth="9.140625" defaultRowHeight="12" customHeight="1"/>
  <cols>
    <col min="1" max="1" width="56.8515625" style="24" customWidth="1"/>
    <col min="2" max="2" width="11.421875" style="59" customWidth="1"/>
    <col min="3" max="3" width="11.28125" style="191" customWidth="1"/>
    <col min="4" max="4" width="11.140625" style="24" customWidth="1"/>
    <col min="5" max="5" width="12.00390625" style="24" customWidth="1"/>
    <col min="6" max="6" width="11.8515625" style="24" customWidth="1"/>
    <col min="7" max="16384" width="9.140625" style="24" customWidth="1"/>
  </cols>
  <sheetData>
    <row r="3" ht="12" customHeight="1">
      <c r="C3" s="169" t="s">
        <v>339</v>
      </c>
    </row>
    <row r="4" ht="12" customHeight="1">
      <c r="C4" s="169"/>
    </row>
    <row r="5" ht="12" customHeight="1">
      <c r="B5" s="24"/>
    </row>
    <row r="6" spans="1:3" s="22" customFormat="1" ht="12" customHeight="1">
      <c r="A6" s="192" t="s">
        <v>463</v>
      </c>
      <c r="B6" s="94"/>
      <c r="C6" s="193"/>
    </row>
    <row r="7" spans="1:3" s="22" customFormat="1" ht="12" customHeight="1">
      <c r="A7" s="192"/>
      <c r="B7" s="94"/>
      <c r="C7" s="193"/>
    </row>
    <row r="8" spans="1:5" s="1" customFormat="1" ht="15" customHeight="1">
      <c r="A8" s="194" t="s">
        <v>464</v>
      </c>
      <c r="B8" s="195"/>
      <c r="C8" s="196"/>
      <c r="E8" s="5"/>
    </row>
    <row r="9" spans="1:5" s="1" customFormat="1" ht="15">
      <c r="A9" s="194" t="s">
        <v>489</v>
      </c>
      <c r="B9" s="195"/>
      <c r="C9" s="196"/>
      <c r="D9" s="3"/>
      <c r="E9" s="2"/>
    </row>
    <row r="10" spans="1:2" ht="12" customHeight="1">
      <c r="A10" s="95"/>
      <c r="B10" s="94"/>
    </row>
    <row r="11" spans="1:5" s="26" customFormat="1" ht="12" customHeight="1">
      <c r="A11" s="25" t="s">
        <v>21</v>
      </c>
      <c r="B11" s="25" t="s">
        <v>22</v>
      </c>
      <c r="C11" s="197" t="s">
        <v>7</v>
      </c>
      <c r="D11" s="198" t="s">
        <v>3</v>
      </c>
      <c r="E11" s="199" t="s">
        <v>4</v>
      </c>
    </row>
    <row r="12" spans="1:5" s="26" customFormat="1" ht="12" customHeight="1">
      <c r="A12" s="27"/>
      <c r="B12" s="27"/>
      <c r="C12" s="200"/>
      <c r="D12" s="201" t="s">
        <v>23</v>
      </c>
      <c r="E12" s="202" t="s">
        <v>453</v>
      </c>
    </row>
    <row r="13" spans="1:5" s="28" customFormat="1" ht="12.75">
      <c r="A13" s="27"/>
      <c r="B13" s="29"/>
      <c r="C13" s="203" t="s">
        <v>465</v>
      </c>
      <c r="D13" s="204" t="s">
        <v>495</v>
      </c>
      <c r="E13" s="205" t="s">
        <v>495</v>
      </c>
    </row>
    <row r="14" spans="1:5" ht="12" customHeight="1" thickBot="1">
      <c r="A14" s="206" t="s">
        <v>24</v>
      </c>
      <c r="B14" s="29"/>
      <c r="C14" s="207"/>
      <c r="D14" s="208"/>
      <c r="E14" s="208"/>
    </row>
    <row r="15" spans="1:5" ht="12" customHeight="1" thickTop="1">
      <c r="A15" s="30" t="s">
        <v>25</v>
      </c>
      <c r="B15" s="31"/>
      <c r="C15" s="209"/>
      <c r="D15" s="33"/>
      <c r="E15" s="33"/>
    </row>
    <row r="16" spans="1:5" ht="12" customHeight="1">
      <c r="A16" s="30" t="s">
        <v>26</v>
      </c>
      <c r="B16" s="31"/>
      <c r="C16" s="209"/>
      <c r="D16" s="33"/>
      <c r="E16" s="33"/>
    </row>
    <row r="17" spans="1:5" ht="12" customHeight="1">
      <c r="A17" s="30" t="s">
        <v>466</v>
      </c>
      <c r="B17" s="31" t="s">
        <v>467</v>
      </c>
      <c r="C17" s="209"/>
      <c r="D17" s="33"/>
      <c r="E17" s="33"/>
    </row>
    <row r="18" spans="1:5" s="22" customFormat="1" ht="12" customHeight="1">
      <c r="A18" s="30" t="s">
        <v>340</v>
      </c>
      <c r="B18" s="31">
        <v>100</v>
      </c>
      <c r="C18" s="210">
        <f>SUM(C19:C22)</f>
        <v>0</v>
      </c>
      <c r="D18" s="32">
        <f>SUM(D19:D22)</f>
        <v>28055</v>
      </c>
      <c r="E18" s="32">
        <f>SUM(E19:E22)</f>
        <v>28055</v>
      </c>
    </row>
    <row r="19" spans="1:5" ht="12" customHeight="1">
      <c r="A19" s="34" t="s">
        <v>341</v>
      </c>
      <c r="B19" s="35">
        <v>101</v>
      </c>
      <c r="C19" s="209"/>
      <c r="D19" s="33">
        <v>28055</v>
      </c>
      <c r="E19" s="33">
        <v>28055</v>
      </c>
    </row>
    <row r="20" spans="1:5" ht="12" customHeight="1">
      <c r="A20" s="34" t="s">
        <v>342</v>
      </c>
      <c r="B20" s="35">
        <v>102</v>
      </c>
      <c r="C20" s="209"/>
      <c r="D20" s="33"/>
      <c r="E20" s="33"/>
    </row>
    <row r="21" spans="1:5" ht="12" customHeight="1">
      <c r="A21" s="34" t="s">
        <v>468</v>
      </c>
      <c r="B21" s="35">
        <v>103</v>
      </c>
      <c r="C21" s="209"/>
      <c r="D21" s="33"/>
      <c r="E21" s="33"/>
    </row>
    <row r="22" spans="1:5" ht="12" customHeight="1">
      <c r="A22" s="34" t="s">
        <v>343</v>
      </c>
      <c r="B22" s="35">
        <v>109</v>
      </c>
      <c r="C22" s="209"/>
      <c r="D22" s="33"/>
      <c r="E22" s="33"/>
    </row>
    <row r="23" spans="1:5" s="22" customFormat="1" ht="12" customHeight="1">
      <c r="A23" s="30" t="s">
        <v>344</v>
      </c>
      <c r="B23" s="31">
        <v>200</v>
      </c>
      <c r="C23" s="210">
        <f>SUM(C24:C28)</f>
        <v>0</v>
      </c>
      <c r="D23" s="32">
        <f>SUM(D24:D28)</f>
        <v>422</v>
      </c>
      <c r="E23" s="32">
        <f>SUM(E24:E28)</f>
        <v>422</v>
      </c>
    </row>
    <row r="24" spans="1:5" ht="12" customHeight="1">
      <c r="A24" s="34" t="s">
        <v>345</v>
      </c>
      <c r="B24" s="35">
        <v>201</v>
      </c>
      <c r="C24" s="209"/>
      <c r="D24" s="33"/>
      <c r="E24" s="33"/>
    </row>
    <row r="25" spans="1:5" ht="12" customHeight="1">
      <c r="A25" s="34" t="s">
        <v>346</v>
      </c>
      <c r="B25" s="35">
        <v>202</v>
      </c>
      <c r="C25" s="209"/>
      <c r="D25" s="33"/>
      <c r="E25" s="33"/>
    </row>
    <row r="26" spans="1:5" ht="12" customHeight="1">
      <c r="A26" s="34" t="s">
        <v>347</v>
      </c>
      <c r="B26" s="35">
        <v>205</v>
      </c>
      <c r="C26" s="209"/>
      <c r="D26" s="33">
        <v>315</v>
      </c>
      <c r="E26" s="33">
        <v>315</v>
      </c>
    </row>
    <row r="27" spans="1:5" ht="12" customHeight="1">
      <c r="A27" s="34" t="s">
        <v>348</v>
      </c>
      <c r="B27" s="35">
        <v>208</v>
      </c>
      <c r="C27" s="209"/>
      <c r="D27" s="33"/>
      <c r="E27" s="33"/>
    </row>
    <row r="28" spans="1:5" ht="12" customHeight="1">
      <c r="A28" s="34" t="s">
        <v>349</v>
      </c>
      <c r="B28" s="35">
        <v>209</v>
      </c>
      <c r="C28" s="209"/>
      <c r="D28" s="33">
        <v>107</v>
      </c>
      <c r="E28" s="33">
        <v>107</v>
      </c>
    </row>
    <row r="29" spans="1:5" s="22" customFormat="1" ht="12" customHeight="1">
      <c r="A29" s="30" t="s">
        <v>350</v>
      </c>
      <c r="B29" s="31">
        <v>300</v>
      </c>
      <c r="C29" s="211"/>
      <c r="D29" s="36">
        <v>7051</v>
      </c>
      <c r="E29" s="36">
        <v>7051</v>
      </c>
    </row>
    <row r="30" spans="1:5" s="22" customFormat="1" ht="12" customHeight="1">
      <c r="A30" s="30" t="s">
        <v>351</v>
      </c>
      <c r="B30" s="31">
        <v>500</v>
      </c>
      <c r="C30" s="211"/>
      <c r="D30" s="36">
        <v>1222</v>
      </c>
      <c r="E30" s="36">
        <v>1222</v>
      </c>
    </row>
    <row r="31" spans="1:5" s="22" customFormat="1" ht="12" customHeight="1">
      <c r="A31" s="30" t="s">
        <v>352</v>
      </c>
      <c r="B31" s="31">
        <v>700</v>
      </c>
      <c r="C31" s="211"/>
      <c r="D31" s="36">
        <v>238</v>
      </c>
      <c r="E31" s="36">
        <v>238</v>
      </c>
    </row>
    <row r="32" spans="1:5" s="22" customFormat="1" ht="12" customHeight="1" thickBot="1">
      <c r="A32" s="30" t="s">
        <v>35</v>
      </c>
      <c r="B32" s="31">
        <v>9999</v>
      </c>
      <c r="C32" s="212">
        <f>SUM(C18,C23,C29,C30,C31)</f>
        <v>0</v>
      </c>
      <c r="D32" s="213">
        <f>SUM(D18,D23,D29,D30,D31)</f>
        <v>36988</v>
      </c>
      <c r="E32" s="213">
        <f>SUM(E18,E23,E29,E30,E31)</f>
        <v>36988</v>
      </c>
    </row>
    <row r="33" spans="1:5" s="22" customFormat="1" ht="12" customHeight="1">
      <c r="A33" s="30"/>
      <c r="B33" s="31"/>
      <c r="C33" s="214"/>
      <c r="D33" s="215"/>
      <c r="E33" s="215"/>
    </row>
    <row r="34" spans="1:5" ht="12" customHeight="1">
      <c r="A34" s="30" t="s">
        <v>469</v>
      </c>
      <c r="B34" s="31" t="s">
        <v>470</v>
      </c>
      <c r="C34" s="209"/>
      <c r="D34" s="33"/>
      <c r="E34" s="33"/>
    </row>
    <row r="35" spans="1:5" s="22" customFormat="1" ht="12" customHeight="1">
      <c r="A35" s="30" t="s">
        <v>340</v>
      </c>
      <c r="B35" s="31">
        <v>100</v>
      </c>
      <c r="C35" s="210">
        <f>SUM(C36:C38)</f>
        <v>0</v>
      </c>
      <c r="D35" s="32">
        <f>SUM(D36:D38)</f>
        <v>7243</v>
      </c>
      <c r="E35" s="32">
        <f>SUM(E36:E38)</f>
        <v>7243</v>
      </c>
    </row>
    <row r="36" spans="1:5" s="22" customFormat="1" ht="12" customHeight="1">
      <c r="A36" s="34" t="s">
        <v>341</v>
      </c>
      <c r="B36" s="54">
        <v>101</v>
      </c>
      <c r="C36" s="216"/>
      <c r="D36" s="50">
        <v>5075</v>
      </c>
      <c r="E36" s="50">
        <v>5075</v>
      </c>
    </row>
    <row r="37" spans="1:5" s="22" customFormat="1" ht="12" customHeight="1">
      <c r="A37" s="34" t="s">
        <v>342</v>
      </c>
      <c r="B37" s="54">
        <v>102</v>
      </c>
      <c r="C37" s="216"/>
      <c r="D37" s="50">
        <v>1512</v>
      </c>
      <c r="E37" s="50">
        <v>1512</v>
      </c>
    </row>
    <row r="38" spans="1:5" ht="12" customHeight="1">
      <c r="A38" s="34" t="s">
        <v>468</v>
      </c>
      <c r="B38" s="35">
        <v>103</v>
      </c>
      <c r="C38" s="209"/>
      <c r="D38" s="33">
        <v>656</v>
      </c>
      <c r="E38" s="33">
        <v>656</v>
      </c>
    </row>
    <row r="39" spans="1:5" s="22" customFormat="1" ht="12" customHeight="1">
      <c r="A39" s="30" t="s">
        <v>344</v>
      </c>
      <c r="B39" s="31">
        <v>200</v>
      </c>
      <c r="C39" s="210">
        <f>SUM(C40:C41)</f>
        <v>0</v>
      </c>
      <c r="D39" s="32">
        <f>SUM(D40:D41)</f>
        <v>26433</v>
      </c>
      <c r="E39" s="32">
        <f>SUM(E40:E41)</f>
        <v>26433</v>
      </c>
    </row>
    <row r="40" spans="1:5" ht="12" customHeight="1">
      <c r="A40" s="34" t="s">
        <v>345</v>
      </c>
      <c r="B40" s="35">
        <v>201</v>
      </c>
      <c r="C40" s="217"/>
      <c r="D40" s="46">
        <v>0</v>
      </c>
      <c r="E40" s="46">
        <v>0</v>
      </c>
    </row>
    <row r="41" spans="1:5" ht="12" customHeight="1">
      <c r="A41" s="34" t="s">
        <v>346</v>
      </c>
      <c r="B41" s="35">
        <v>202</v>
      </c>
      <c r="C41" s="217"/>
      <c r="D41" s="46">
        <v>26433</v>
      </c>
      <c r="E41" s="46">
        <v>26433</v>
      </c>
    </row>
    <row r="42" spans="1:5" s="22" customFormat="1" ht="12" customHeight="1">
      <c r="A42" s="30" t="s">
        <v>350</v>
      </c>
      <c r="B42" s="31">
        <v>300</v>
      </c>
      <c r="C42" s="211"/>
      <c r="D42" s="36">
        <v>4889</v>
      </c>
      <c r="E42" s="36">
        <v>4889</v>
      </c>
    </row>
    <row r="43" spans="1:5" s="22" customFormat="1" ht="12" customHeight="1">
      <c r="A43" s="30" t="s">
        <v>351</v>
      </c>
      <c r="B43" s="31">
        <v>500</v>
      </c>
      <c r="C43" s="211"/>
      <c r="D43" s="36">
        <v>975</v>
      </c>
      <c r="E43" s="36">
        <v>975</v>
      </c>
    </row>
    <row r="44" spans="1:5" s="22" customFormat="1" ht="12" customHeight="1">
      <c r="A44" s="30" t="s">
        <v>352</v>
      </c>
      <c r="B44" s="31">
        <v>700</v>
      </c>
      <c r="C44" s="211"/>
      <c r="D44" s="36">
        <v>250</v>
      </c>
      <c r="E44" s="36">
        <v>250</v>
      </c>
    </row>
    <row r="45" spans="1:5" s="22" customFormat="1" ht="12" customHeight="1">
      <c r="A45" s="30" t="s">
        <v>353</v>
      </c>
      <c r="B45" s="31">
        <v>1000</v>
      </c>
      <c r="C45" s="210">
        <f>SUM(C46:C48)</f>
        <v>0</v>
      </c>
      <c r="D45" s="32">
        <f>SUM(D46:D48)</f>
        <v>18087</v>
      </c>
      <c r="E45" s="32">
        <f>SUM(E46:E48)</f>
        <v>18087</v>
      </c>
    </row>
    <row r="46" spans="1:5" ht="12" customHeight="1">
      <c r="A46" s="34" t="s">
        <v>355</v>
      </c>
      <c r="B46" s="35">
        <v>1015</v>
      </c>
      <c r="C46" s="209"/>
      <c r="D46" s="33">
        <v>8713</v>
      </c>
      <c r="E46" s="33">
        <v>8713</v>
      </c>
    </row>
    <row r="47" spans="1:5" ht="12" customHeight="1">
      <c r="A47" s="34" t="s">
        <v>356</v>
      </c>
      <c r="B47" s="35">
        <v>1016</v>
      </c>
      <c r="C47" s="209"/>
      <c r="D47" s="33">
        <v>572</v>
      </c>
      <c r="E47" s="33">
        <v>572</v>
      </c>
    </row>
    <row r="48" spans="1:5" ht="12" customHeight="1">
      <c r="A48" s="34" t="s">
        <v>357</v>
      </c>
      <c r="B48" s="35">
        <v>1020</v>
      </c>
      <c r="C48" s="209"/>
      <c r="D48" s="33">
        <v>8802</v>
      </c>
      <c r="E48" s="33">
        <v>8802</v>
      </c>
    </row>
    <row r="49" spans="1:5" s="22" customFormat="1" ht="12" customHeight="1" thickBot="1">
      <c r="A49" s="44" t="s">
        <v>35</v>
      </c>
      <c r="B49" s="31">
        <v>9999</v>
      </c>
      <c r="C49" s="212">
        <f>SUM(C43,C44,C45,C35,C39,C42)</f>
        <v>0</v>
      </c>
      <c r="D49" s="213">
        <f>SUM(D43,D44,D45,D35,D39,D42)</f>
        <v>57877</v>
      </c>
      <c r="E49" s="213">
        <f>SUM(E43,E44,E45,E35,E39,E42)</f>
        <v>57877</v>
      </c>
    </row>
    <row r="50" spans="1:5" s="22" customFormat="1" ht="12" customHeight="1">
      <c r="A50" s="44"/>
      <c r="B50" s="31"/>
      <c r="C50" s="214"/>
      <c r="D50" s="215"/>
      <c r="E50" s="215"/>
    </row>
    <row r="51" spans="1:5" ht="12" customHeight="1">
      <c r="A51" s="30" t="s">
        <v>27</v>
      </c>
      <c r="B51" s="31" t="s">
        <v>28</v>
      </c>
      <c r="C51" s="209"/>
      <c r="D51" s="33"/>
      <c r="E51" s="33"/>
    </row>
    <row r="52" spans="1:5" s="22" customFormat="1" ht="12" customHeight="1">
      <c r="A52" s="30" t="s">
        <v>340</v>
      </c>
      <c r="B52" s="31">
        <v>100</v>
      </c>
      <c r="C52" s="210">
        <f>SUM(C53:C56)</f>
        <v>992170</v>
      </c>
      <c r="D52" s="32">
        <f>SUM(D53:D56)</f>
        <v>1010410</v>
      </c>
      <c r="E52" s="32">
        <f>SUM(E53:E56)</f>
        <v>912633</v>
      </c>
    </row>
    <row r="53" spans="1:5" ht="12" customHeight="1">
      <c r="A53" s="34" t="s">
        <v>341</v>
      </c>
      <c r="B53" s="35">
        <v>101</v>
      </c>
      <c r="C53" s="209">
        <v>509378</v>
      </c>
      <c r="D53" s="33">
        <v>588581</v>
      </c>
      <c r="E53" s="33">
        <v>509021</v>
      </c>
    </row>
    <row r="54" spans="1:5" ht="12" customHeight="1">
      <c r="A54" s="34" t="s">
        <v>342</v>
      </c>
      <c r="B54" s="35">
        <v>102</v>
      </c>
      <c r="C54" s="209">
        <v>240549</v>
      </c>
      <c r="D54" s="33">
        <v>240549</v>
      </c>
      <c r="E54" s="33">
        <v>224401</v>
      </c>
    </row>
    <row r="55" spans="1:5" ht="12" customHeight="1">
      <c r="A55" s="34" t="s">
        <v>468</v>
      </c>
      <c r="B55" s="35">
        <v>103</v>
      </c>
      <c r="C55" s="209">
        <v>242243</v>
      </c>
      <c r="D55" s="33">
        <v>181280</v>
      </c>
      <c r="E55" s="33">
        <v>179211</v>
      </c>
    </row>
    <row r="56" spans="1:5" ht="12" customHeight="1">
      <c r="A56" s="34" t="s">
        <v>343</v>
      </c>
      <c r="B56" s="35">
        <v>109</v>
      </c>
      <c r="C56" s="209"/>
      <c r="D56" s="33"/>
      <c r="E56" s="33"/>
    </row>
    <row r="57" spans="1:5" s="22" customFormat="1" ht="12" customHeight="1">
      <c r="A57" s="30" t="s">
        <v>344</v>
      </c>
      <c r="B57" s="31">
        <v>200</v>
      </c>
      <c r="C57" s="210">
        <f>SUM(C58:C62)</f>
        <v>92272</v>
      </c>
      <c r="D57" s="32">
        <f>SUM(D58:D62)</f>
        <v>99761</v>
      </c>
      <c r="E57" s="32">
        <f>SUM(E58:E62)</f>
        <v>73121</v>
      </c>
    </row>
    <row r="58" spans="1:5" ht="12" customHeight="1">
      <c r="A58" s="34" t="s">
        <v>345</v>
      </c>
      <c r="B58" s="35">
        <v>201</v>
      </c>
      <c r="C58" s="209">
        <v>48497</v>
      </c>
      <c r="D58" s="33">
        <v>33083</v>
      </c>
      <c r="E58" s="33">
        <v>12579</v>
      </c>
    </row>
    <row r="59" spans="1:5" ht="12" customHeight="1">
      <c r="A59" s="34" t="s">
        <v>346</v>
      </c>
      <c r="B59" s="35">
        <v>202</v>
      </c>
      <c r="C59" s="209">
        <v>21226</v>
      </c>
      <c r="D59" s="33">
        <v>591</v>
      </c>
      <c r="E59" s="33"/>
    </row>
    <row r="60" spans="1:5" ht="12" customHeight="1">
      <c r="A60" s="34" t="s">
        <v>347</v>
      </c>
      <c r="B60" s="35">
        <v>205</v>
      </c>
      <c r="C60" s="209"/>
      <c r="D60" s="33">
        <v>13137</v>
      </c>
      <c r="E60" s="33">
        <v>13137</v>
      </c>
    </row>
    <row r="61" spans="1:5" ht="12" customHeight="1">
      <c r="A61" s="34" t="s">
        <v>348</v>
      </c>
      <c r="B61" s="35">
        <v>208</v>
      </c>
      <c r="C61" s="209">
        <v>22549</v>
      </c>
      <c r="D61" s="33">
        <v>22465</v>
      </c>
      <c r="E61" s="33">
        <v>16920</v>
      </c>
    </row>
    <row r="62" spans="1:5" ht="12" customHeight="1">
      <c r="A62" s="34" t="s">
        <v>349</v>
      </c>
      <c r="B62" s="35">
        <v>209</v>
      </c>
      <c r="C62" s="209"/>
      <c r="D62" s="33">
        <v>30485</v>
      </c>
      <c r="E62" s="33">
        <v>30485</v>
      </c>
    </row>
    <row r="63" spans="1:5" s="22" customFormat="1" ht="12" customHeight="1">
      <c r="A63" s="30" t="s">
        <v>350</v>
      </c>
      <c r="B63" s="31">
        <v>300</v>
      </c>
      <c r="C63" s="211">
        <v>301786</v>
      </c>
      <c r="D63" s="36">
        <v>308304</v>
      </c>
      <c r="E63" s="36">
        <v>266575</v>
      </c>
    </row>
    <row r="64" spans="1:5" s="22" customFormat="1" ht="12" customHeight="1">
      <c r="A64" s="30" t="s">
        <v>351</v>
      </c>
      <c r="B64" s="31">
        <v>500</v>
      </c>
      <c r="C64" s="211">
        <v>51232</v>
      </c>
      <c r="D64" s="36">
        <v>52737</v>
      </c>
      <c r="E64" s="36">
        <v>46369</v>
      </c>
    </row>
    <row r="65" spans="1:5" s="22" customFormat="1" ht="12" customHeight="1">
      <c r="A65" s="30" t="s">
        <v>352</v>
      </c>
      <c r="B65" s="31">
        <v>700</v>
      </c>
      <c r="C65" s="211">
        <v>7822</v>
      </c>
      <c r="D65" s="36">
        <v>8873</v>
      </c>
      <c r="E65" s="36">
        <v>8873</v>
      </c>
    </row>
    <row r="66" spans="1:5" s="22" customFormat="1" ht="12" customHeight="1" thickBot="1">
      <c r="A66" s="30" t="s">
        <v>35</v>
      </c>
      <c r="B66" s="31">
        <v>9999</v>
      </c>
      <c r="C66" s="212">
        <f>SUM(C52,C57,C63,C64,C65)</f>
        <v>1445282</v>
      </c>
      <c r="D66" s="213">
        <f>SUM(D52,D57,D63,D64,D65)</f>
        <v>1480085</v>
      </c>
      <c r="E66" s="213">
        <f>SUM(E52,E57,E63,E64,E65)</f>
        <v>1307571</v>
      </c>
    </row>
    <row r="67" spans="1:5" ht="12" customHeight="1">
      <c r="A67" s="34"/>
      <c r="B67" s="35"/>
      <c r="C67" s="207"/>
      <c r="D67" s="208"/>
      <c r="E67" s="208"/>
    </row>
    <row r="68" spans="1:5" s="22" customFormat="1" ht="12" customHeight="1" thickBot="1">
      <c r="A68" s="206" t="s">
        <v>29</v>
      </c>
      <c r="B68" s="218"/>
      <c r="C68" s="219">
        <f>SUM(C32,C49,C66)</f>
        <v>1445282</v>
      </c>
      <c r="D68" s="219">
        <f>SUM(D32,D49,D66)</f>
        <v>1574950</v>
      </c>
      <c r="E68" s="219">
        <f>SUM(E32,E49,E66)</f>
        <v>1402436</v>
      </c>
    </row>
    <row r="69" spans="1:5" ht="12" customHeight="1" thickTop="1">
      <c r="A69" s="220"/>
      <c r="B69" s="221"/>
      <c r="C69" s="222"/>
      <c r="D69" s="223"/>
      <c r="E69" s="223"/>
    </row>
    <row r="70" spans="1:5" ht="12" customHeight="1">
      <c r="A70" s="220"/>
      <c r="B70" s="221"/>
      <c r="C70" s="222"/>
      <c r="D70" s="223"/>
      <c r="E70" s="223"/>
    </row>
    <row r="71" spans="1:5" ht="12" customHeight="1">
      <c r="A71" s="30" t="s">
        <v>30</v>
      </c>
      <c r="B71" s="31"/>
      <c r="C71" s="209"/>
      <c r="D71" s="33"/>
      <c r="E71" s="33"/>
    </row>
    <row r="72" spans="1:5" ht="12" customHeight="1">
      <c r="A72" s="30" t="s">
        <v>31</v>
      </c>
      <c r="B72" s="31" t="s">
        <v>32</v>
      </c>
      <c r="C72" s="209"/>
      <c r="D72" s="33"/>
      <c r="E72" s="33"/>
    </row>
    <row r="73" spans="1:5" ht="12" customHeight="1">
      <c r="A73" s="30" t="s">
        <v>33</v>
      </c>
      <c r="B73" s="31" t="s">
        <v>34</v>
      </c>
      <c r="C73" s="209"/>
      <c r="D73" s="33"/>
      <c r="E73" s="33"/>
    </row>
    <row r="74" spans="1:5" s="22" customFormat="1" ht="12" customHeight="1">
      <c r="A74" s="30" t="s">
        <v>340</v>
      </c>
      <c r="B74" s="31">
        <v>100</v>
      </c>
      <c r="C74" s="210">
        <f>SUM(C75:C76)</f>
        <v>6191</v>
      </c>
      <c r="D74" s="32">
        <f>SUM(D75:D76)</f>
        <v>8003</v>
      </c>
      <c r="E74" s="32">
        <f>SUM(E75:E76)</f>
        <v>7676</v>
      </c>
    </row>
    <row r="75" spans="1:5" s="22" customFormat="1" ht="12" customHeight="1">
      <c r="A75" s="34" t="s">
        <v>341</v>
      </c>
      <c r="B75" s="54">
        <v>101</v>
      </c>
      <c r="C75" s="216">
        <v>6191</v>
      </c>
      <c r="D75" s="50">
        <v>8003</v>
      </c>
      <c r="E75" s="50">
        <v>7676</v>
      </c>
    </row>
    <row r="76" spans="1:5" ht="12" customHeight="1">
      <c r="A76" s="34" t="s">
        <v>343</v>
      </c>
      <c r="B76" s="35">
        <v>109</v>
      </c>
      <c r="C76" s="209"/>
      <c r="D76" s="33"/>
      <c r="E76" s="33"/>
    </row>
    <row r="77" spans="1:5" s="22" customFormat="1" ht="12" customHeight="1">
      <c r="A77" s="30" t="s">
        <v>344</v>
      </c>
      <c r="B77" s="31">
        <v>200</v>
      </c>
      <c r="C77" s="210">
        <f>SUM(C78:C82)</f>
        <v>22380</v>
      </c>
      <c r="D77" s="32">
        <f>SUM(D78:D82)</f>
        <v>23310</v>
      </c>
      <c r="E77" s="32">
        <f>SUM(E78:E82)</f>
        <v>12646</v>
      </c>
    </row>
    <row r="78" spans="1:5" ht="12" customHeight="1">
      <c r="A78" s="34" t="s">
        <v>345</v>
      </c>
      <c r="B78" s="35">
        <v>201</v>
      </c>
      <c r="C78" s="217">
        <v>22380</v>
      </c>
      <c r="D78" s="46">
        <v>21867</v>
      </c>
      <c r="E78" s="46">
        <v>11203</v>
      </c>
    </row>
    <row r="79" spans="1:5" ht="12" customHeight="1">
      <c r="A79" s="34" t="s">
        <v>346</v>
      </c>
      <c r="B79" s="35">
        <v>202</v>
      </c>
      <c r="C79" s="217"/>
      <c r="D79" s="46">
        <v>899</v>
      </c>
      <c r="E79" s="46">
        <v>899</v>
      </c>
    </row>
    <row r="80" spans="1:5" ht="12" customHeight="1">
      <c r="A80" s="34" t="s">
        <v>347</v>
      </c>
      <c r="B80" s="35">
        <v>205</v>
      </c>
      <c r="C80" s="209"/>
      <c r="D80" s="33">
        <v>400</v>
      </c>
      <c r="E80" s="33">
        <v>400</v>
      </c>
    </row>
    <row r="81" spans="1:5" ht="12" customHeight="1">
      <c r="A81" s="34" t="s">
        <v>348</v>
      </c>
      <c r="B81" s="35">
        <v>208</v>
      </c>
      <c r="C81" s="209"/>
      <c r="D81" s="33">
        <v>31</v>
      </c>
      <c r="E81" s="33">
        <v>31</v>
      </c>
    </row>
    <row r="82" spans="1:5" ht="12" customHeight="1">
      <c r="A82" s="34" t="s">
        <v>349</v>
      </c>
      <c r="B82" s="35">
        <v>209</v>
      </c>
      <c r="C82" s="209"/>
      <c r="D82" s="33">
        <v>113</v>
      </c>
      <c r="E82" s="33">
        <v>113</v>
      </c>
    </row>
    <row r="83" spans="1:5" s="22" customFormat="1" ht="12" customHeight="1">
      <c r="A83" s="30" t="s">
        <v>350</v>
      </c>
      <c r="B83" s="31">
        <v>300</v>
      </c>
      <c r="C83" s="211">
        <v>2955</v>
      </c>
      <c r="D83" s="36">
        <v>5017</v>
      </c>
      <c r="E83" s="36">
        <v>5017</v>
      </c>
    </row>
    <row r="84" spans="1:5" s="22" customFormat="1" ht="12" customHeight="1">
      <c r="A84" s="30" t="s">
        <v>351</v>
      </c>
      <c r="B84" s="31">
        <v>500</v>
      </c>
      <c r="C84" s="211">
        <v>479</v>
      </c>
      <c r="D84" s="36">
        <v>849</v>
      </c>
      <c r="E84" s="36">
        <v>849</v>
      </c>
    </row>
    <row r="85" spans="1:5" s="22" customFormat="1" ht="12" customHeight="1">
      <c r="A85" s="30" t="s">
        <v>352</v>
      </c>
      <c r="B85" s="31">
        <v>700</v>
      </c>
      <c r="C85" s="211"/>
      <c r="D85" s="36">
        <v>50</v>
      </c>
      <c r="E85" s="36">
        <v>42</v>
      </c>
    </row>
    <row r="86" spans="1:5" s="22" customFormat="1" ht="12" customHeight="1">
      <c r="A86" s="30" t="s">
        <v>353</v>
      </c>
      <c r="B86" s="31">
        <v>1000</v>
      </c>
      <c r="C86" s="210">
        <f>SUM(C87:C94)</f>
        <v>17521</v>
      </c>
      <c r="D86" s="32">
        <f>SUM(D87:D94)</f>
        <v>17521</v>
      </c>
      <c r="E86" s="32">
        <f>SUM(E87:E94)</f>
        <v>17521</v>
      </c>
    </row>
    <row r="87" spans="1:5" ht="12" customHeight="1">
      <c r="A87" s="34" t="s">
        <v>354</v>
      </c>
      <c r="B87" s="35">
        <v>1013</v>
      </c>
      <c r="C87" s="209"/>
      <c r="D87" s="33">
        <v>520</v>
      </c>
      <c r="E87" s="33">
        <v>520</v>
      </c>
    </row>
    <row r="88" spans="1:5" ht="12" customHeight="1">
      <c r="A88" s="34" t="s">
        <v>355</v>
      </c>
      <c r="B88" s="35">
        <v>1015</v>
      </c>
      <c r="C88" s="209"/>
      <c r="D88" s="33">
        <v>494</v>
      </c>
      <c r="E88" s="33">
        <v>494</v>
      </c>
    </row>
    <row r="89" spans="1:5" ht="12" customHeight="1">
      <c r="A89" s="34" t="s">
        <v>356</v>
      </c>
      <c r="B89" s="35">
        <v>1016</v>
      </c>
      <c r="C89" s="209"/>
      <c r="D89" s="33">
        <v>17</v>
      </c>
      <c r="E89" s="33">
        <v>17</v>
      </c>
    </row>
    <row r="90" spans="1:5" ht="12" customHeight="1">
      <c r="A90" s="34" t="s">
        <v>357</v>
      </c>
      <c r="B90" s="35">
        <v>1020</v>
      </c>
      <c r="C90" s="209"/>
      <c r="D90" s="33">
        <v>16380</v>
      </c>
      <c r="E90" s="33">
        <v>16380</v>
      </c>
    </row>
    <row r="91" spans="1:5" ht="12" customHeight="1">
      <c r="A91" s="34" t="s">
        <v>358</v>
      </c>
      <c r="B91" s="35">
        <v>1030</v>
      </c>
      <c r="C91" s="209"/>
      <c r="D91" s="33"/>
      <c r="E91" s="33"/>
    </row>
    <row r="92" spans="1:5" ht="12" customHeight="1">
      <c r="A92" s="34" t="s">
        <v>359</v>
      </c>
      <c r="B92" s="35">
        <v>1051</v>
      </c>
      <c r="C92" s="209"/>
      <c r="D92" s="33"/>
      <c r="E92" s="33"/>
    </row>
    <row r="93" spans="1:5" ht="12" customHeight="1">
      <c r="A93" s="34" t="s">
        <v>360</v>
      </c>
      <c r="B93" s="35">
        <v>1091</v>
      </c>
      <c r="C93" s="209">
        <v>857</v>
      </c>
      <c r="D93" s="33"/>
      <c r="E93" s="33">
        <v>0</v>
      </c>
    </row>
    <row r="94" spans="1:5" ht="12" customHeight="1">
      <c r="A94" s="34" t="s">
        <v>361</v>
      </c>
      <c r="B94" s="35">
        <v>1098</v>
      </c>
      <c r="C94" s="209">
        <f>17521-857</f>
        <v>16664</v>
      </c>
      <c r="D94" s="33">
        <v>110</v>
      </c>
      <c r="E94" s="33">
        <v>110</v>
      </c>
    </row>
    <row r="95" spans="1:5" s="22" customFormat="1" ht="12" customHeight="1" thickBot="1">
      <c r="A95" s="44" t="s">
        <v>35</v>
      </c>
      <c r="B95" s="31">
        <v>9999</v>
      </c>
      <c r="C95" s="212">
        <f>SUM(C84,C85,C86,C74,C77,C83)</f>
        <v>49526</v>
      </c>
      <c r="D95" s="213">
        <f>SUM(D84,D85,D86,D74,D77,D83)</f>
        <v>54750</v>
      </c>
      <c r="E95" s="213">
        <f>SUM(E84,E85,E86,E74,E77,E83)</f>
        <v>43751</v>
      </c>
    </row>
    <row r="96" spans="1:5" ht="12" customHeight="1">
      <c r="A96" s="34"/>
      <c r="B96" s="224"/>
      <c r="C96" s="209"/>
      <c r="D96" s="33"/>
      <c r="E96" s="33"/>
    </row>
    <row r="97" spans="1:5" ht="12" customHeight="1">
      <c r="A97" s="30" t="s">
        <v>36</v>
      </c>
      <c r="B97" s="31" t="s">
        <v>37</v>
      </c>
      <c r="C97" s="209"/>
      <c r="D97" s="33"/>
      <c r="E97" s="33"/>
    </row>
    <row r="98" spans="1:5" s="22" customFormat="1" ht="12" customHeight="1">
      <c r="A98" s="30" t="s">
        <v>344</v>
      </c>
      <c r="B98" s="31">
        <v>200</v>
      </c>
      <c r="C98" s="211">
        <f>SUM(C99:C101)</f>
        <v>0</v>
      </c>
      <c r="D98" s="36">
        <f>SUM(D99:D101)</f>
        <v>0</v>
      </c>
      <c r="E98" s="36">
        <f>SUM(E99:E101)</f>
        <v>0</v>
      </c>
    </row>
    <row r="99" spans="1:5" ht="12" customHeight="1">
      <c r="A99" s="34" t="s">
        <v>345</v>
      </c>
      <c r="B99" s="35">
        <v>201</v>
      </c>
      <c r="C99" s="209"/>
      <c r="D99" s="33"/>
      <c r="E99" s="33"/>
    </row>
    <row r="100" spans="1:5" ht="12" customHeight="1">
      <c r="A100" s="34" t="s">
        <v>346</v>
      </c>
      <c r="B100" s="35">
        <v>202</v>
      </c>
      <c r="C100" s="209"/>
      <c r="D100" s="33"/>
      <c r="E100" s="33"/>
    </row>
    <row r="101" spans="1:5" ht="12" customHeight="1">
      <c r="A101" s="34" t="s">
        <v>347</v>
      </c>
      <c r="B101" s="35">
        <v>205</v>
      </c>
      <c r="C101" s="209"/>
      <c r="D101" s="33"/>
      <c r="E101" s="33"/>
    </row>
    <row r="102" spans="1:5" s="22" customFormat="1" ht="12" customHeight="1">
      <c r="A102" s="30" t="s">
        <v>350</v>
      </c>
      <c r="B102" s="31">
        <v>300</v>
      </c>
      <c r="C102" s="211"/>
      <c r="D102" s="36"/>
      <c r="E102" s="36"/>
    </row>
    <row r="103" spans="1:5" s="22" customFormat="1" ht="12" customHeight="1">
      <c r="A103" s="30" t="s">
        <v>351</v>
      </c>
      <c r="B103" s="31">
        <v>500</v>
      </c>
      <c r="C103" s="211"/>
      <c r="D103" s="36"/>
      <c r="E103" s="36"/>
    </row>
    <row r="104" spans="1:5" s="22" customFormat="1" ht="12" customHeight="1">
      <c r="A104" s="30" t="s">
        <v>352</v>
      </c>
      <c r="B104" s="31">
        <v>700</v>
      </c>
      <c r="C104" s="211"/>
      <c r="D104" s="36"/>
      <c r="E104" s="36"/>
    </row>
    <row r="105" spans="1:5" s="22" customFormat="1" ht="12" customHeight="1">
      <c r="A105" s="30" t="s">
        <v>353</v>
      </c>
      <c r="B105" s="31">
        <v>1000</v>
      </c>
      <c r="C105" s="211">
        <f>SUM(C106:C113)</f>
        <v>3000</v>
      </c>
      <c r="D105" s="36">
        <f>SUM(D106:D113)</f>
        <v>42104</v>
      </c>
      <c r="E105" s="36">
        <f>SUM(E106:E113)</f>
        <v>42104</v>
      </c>
    </row>
    <row r="106" spans="1:5" ht="12" customHeight="1">
      <c r="A106" s="34" t="s">
        <v>362</v>
      </c>
      <c r="B106" s="35">
        <v>1011</v>
      </c>
      <c r="C106" s="209"/>
      <c r="D106" s="33"/>
      <c r="E106" s="33"/>
    </row>
    <row r="107" spans="1:5" ht="12" customHeight="1">
      <c r="A107" s="34" t="s">
        <v>354</v>
      </c>
      <c r="B107" s="35">
        <v>1013</v>
      </c>
      <c r="C107" s="209"/>
      <c r="D107" s="33"/>
      <c r="E107" s="33"/>
    </row>
    <row r="108" spans="1:5" ht="12" customHeight="1">
      <c r="A108" s="34" t="s">
        <v>355</v>
      </c>
      <c r="B108" s="35">
        <v>1015</v>
      </c>
      <c r="C108" s="209"/>
      <c r="D108" s="33"/>
      <c r="E108" s="33"/>
    </row>
    <row r="109" spans="1:5" ht="12" customHeight="1">
      <c r="A109" s="34" t="s">
        <v>356</v>
      </c>
      <c r="B109" s="35">
        <v>1016</v>
      </c>
      <c r="C109" s="209"/>
      <c r="D109" s="33"/>
      <c r="E109" s="33"/>
    </row>
    <row r="110" spans="1:5" ht="12" customHeight="1">
      <c r="A110" s="34" t="s">
        <v>357</v>
      </c>
      <c r="B110" s="35">
        <v>1020</v>
      </c>
      <c r="C110" s="209"/>
      <c r="D110" s="33">
        <v>1009</v>
      </c>
      <c r="E110" s="33">
        <v>1009</v>
      </c>
    </row>
    <row r="111" spans="1:5" ht="12" customHeight="1">
      <c r="A111" s="34" t="s">
        <v>358</v>
      </c>
      <c r="B111" s="35">
        <v>1030</v>
      </c>
      <c r="C111" s="209"/>
      <c r="D111" s="33"/>
      <c r="E111" s="33"/>
    </row>
    <row r="112" spans="1:5" ht="12" customHeight="1">
      <c r="A112" s="34" t="s">
        <v>359</v>
      </c>
      <c r="B112" s="35">
        <v>1051</v>
      </c>
      <c r="C112" s="209"/>
      <c r="D112" s="33">
        <v>136</v>
      </c>
      <c r="E112" s="33">
        <v>136</v>
      </c>
    </row>
    <row r="113" spans="1:5" ht="12" customHeight="1">
      <c r="A113" s="34" t="s">
        <v>361</v>
      </c>
      <c r="B113" s="35">
        <v>1098</v>
      </c>
      <c r="C113" s="209">
        <v>3000</v>
      </c>
      <c r="D113" s="33">
        <v>40959</v>
      </c>
      <c r="E113" s="33">
        <v>40959</v>
      </c>
    </row>
    <row r="114" spans="1:5" s="22" customFormat="1" ht="12" customHeight="1" thickBot="1">
      <c r="A114" s="30" t="s">
        <v>35</v>
      </c>
      <c r="B114" s="31">
        <v>9999</v>
      </c>
      <c r="C114" s="225">
        <f>SUM(C98,C102,C103,C104,C105)</f>
        <v>3000</v>
      </c>
      <c r="D114" s="226">
        <f>SUM(D98,D102,D103,D104,D105)</f>
        <v>42104</v>
      </c>
      <c r="E114" s="226">
        <f>SUM(E98,E102,E103,E104,E105)</f>
        <v>42104</v>
      </c>
    </row>
    <row r="115" spans="1:5" s="22" customFormat="1" ht="12" customHeight="1">
      <c r="A115" s="30" t="s">
        <v>38</v>
      </c>
      <c r="B115" s="31"/>
      <c r="C115" s="211">
        <f>SUM(C95,C114)</f>
        <v>52526</v>
      </c>
      <c r="D115" s="36">
        <f>SUM(D95,D114)</f>
        <v>96854</v>
      </c>
      <c r="E115" s="36">
        <f>SUM(E95,E114)</f>
        <v>85855</v>
      </c>
    </row>
    <row r="116" spans="1:5" ht="12" customHeight="1">
      <c r="A116" s="30" t="s">
        <v>39</v>
      </c>
      <c r="B116" s="31"/>
      <c r="C116" s="209"/>
      <c r="D116" s="33"/>
      <c r="E116" s="33"/>
    </row>
    <row r="117" spans="1:5" ht="12" customHeight="1">
      <c r="A117" s="30" t="s">
        <v>40</v>
      </c>
      <c r="B117" s="31" t="s">
        <v>41</v>
      </c>
      <c r="C117" s="209"/>
      <c r="D117" s="33"/>
      <c r="E117" s="33"/>
    </row>
    <row r="118" spans="1:5" ht="12" customHeight="1">
      <c r="A118" s="30" t="s">
        <v>340</v>
      </c>
      <c r="B118" s="31">
        <v>100</v>
      </c>
      <c r="C118" s="227">
        <f>SUM(C119)</f>
        <v>2110</v>
      </c>
      <c r="D118" s="39">
        <f>SUM(D119)</f>
        <v>3800</v>
      </c>
      <c r="E118" s="39">
        <f>SUM(E119)</f>
        <v>0</v>
      </c>
    </row>
    <row r="119" spans="1:5" ht="12" customHeight="1">
      <c r="A119" s="34" t="s">
        <v>341</v>
      </c>
      <c r="B119" s="54">
        <v>101</v>
      </c>
      <c r="C119" s="209">
        <v>2110</v>
      </c>
      <c r="D119" s="33">
        <v>3800</v>
      </c>
      <c r="E119" s="33"/>
    </row>
    <row r="120" spans="1:5" ht="12" customHeight="1">
      <c r="A120" s="30" t="s">
        <v>344</v>
      </c>
      <c r="B120" s="31">
        <v>200</v>
      </c>
      <c r="C120" s="227">
        <f>SUM(C121)</f>
        <v>1980</v>
      </c>
      <c r="D120" s="39">
        <f>SUM(D121)</f>
        <v>1980</v>
      </c>
      <c r="E120" s="39">
        <f>SUM(E121)</f>
        <v>0</v>
      </c>
    </row>
    <row r="121" spans="1:5" ht="12" customHeight="1">
      <c r="A121" s="34" t="s">
        <v>346</v>
      </c>
      <c r="B121" s="31">
        <v>202</v>
      </c>
      <c r="C121" s="209">
        <v>1980</v>
      </c>
      <c r="D121" s="33">
        <v>1980</v>
      </c>
      <c r="E121" s="33"/>
    </row>
    <row r="122" spans="1:5" ht="12" customHeight="1">
      <c r="A122" s="30" t="s">
        <v>350</v>
      </c>
      <c r="B122" s="31">
        <v>300</v>
      </c>
      <c r="C122" s="209">
        <f>513+547</f>
        <v>1060</v>
      </c>
      <c r="D122" s="33">
        <v>1489</v>
      </c>
      <c r="E122" s="33"/>
    </row>
    <row r="123" spans="1:5" ht="12" customHeight="1">
      <c r="A123" s="30" t="s">
        <v>351</v>
      </c>
      <c r="B123" s="31">
        <v>500</v>
      </c>
      <c r="C123" s="209">
        <f>83+89</f>
        <v>172</v>
      </c>
      <c r="D123" s="33">
        <v>243</v>
      </c>
      <c r="E123" s="33"/>
    </row>
    <row r="124" spans="1:5" ht="12" customHeight="1">
      <c r="A124" s="37" t="s">
        <v>353</v>
      </c>
      <c r="B124" s="38">
        <v>1000</v>
      </c>
      <c r="C124" s="211">
        <f>SUM(C125:C130)</f>
        <v>16491</v>
      </c>
      <c r="D124" s="36">
        <f>SUM(D125:D130)</f>
        <v>19255</v>
      </c>
      <c r="E124" s="36">
        <f>SUM(E125:E130)</f>
        <v>19255</v>
      </c>
    </row>
    <row r="125" spans="1:5" ht="12" customHeight="1">
      <c r="A125" s="34" t="s">
        <v>354</v>
      </c>
      <c r="B125" s="35">
        <v>1013</v>
      </c>
      <c r="C125" s="209"/>
      <c r="D125" s="33"/>
      <c r="E125" s="33"/>
    </row>
    <row r="126" spans="1:5" ht="12" customHeight="1">
      <c r="A126" s="34" t="s">
        <v>355</v>
      </c>
      <c r="B126" s="35">
        <v>1015</v>
      </c>
      <c r="C126" s="209"/>
      <c r="D126" s="33">
        <v>21</v>
      </c>
      <c r="E126" s="33">
        <v>21</v>
      </c>
    </row>
    <row r="127" spans="1:5" ht="12" customHeight="1">
      <c r="A127" s="34" t="s">
        <v>356</v>
      </c>
      <c r="B127" s="35">
        <v>1016</v>
      </c>
      <c r="C127" s="209"/>
      <c r="D127" s="33">
        <v>1859</v>
      </c>
      <c r="E127" s="33">
        <v>1859</v>
      </c>
    </row>
    <row r="128" spans="1:5" ht="12" customHeight="1">
      <c r="A128" s="34" t="s">
        <v>357</v>
      </c>
      <c r="B128" s="35">
        <v>1020</v>
      </c>
      <c r="C128" s="209"/>
      <c r="D128" s="33">
        <v>12299</v>
      </c>
      <c r="E128" s="33">
        <v>12299</v>
      </c>
    </row>
    <row r="129" spans="1:5" ht="12" customHeight="1">
      <c r="A129" s="34" t="s">
        <v>359</v>
      </c>
      <c r="B129" s="35">
        <v>1051</v>
      </c>
      <c r="C129" s="209"/>
      <c r="D129" s="33">
        <v>164</v>
      </c>
      <c r="E129" s="33">
        <v>164</v>
      </c>
    </row>
    <row r="130" spans="1:5" ht="12" customHeight="1">
      <c r="A130" s="34" t="s">
        <v>361</v>
      </c>
      <c r="B130" s="35">
        <v>1098</v>
      </c>
      <c r="C130" s="209">
        <v>16491</v>
      </c>
      <c r="D130" s="33">
        <v>4912</v>
      </c>
      <c r="E130" s="33">
        <v>4912</v>
      </c>
    </row>
    <row r="131" spans="1:5" s="22" customFormat="1" ht="12" customHeight="1" thickBot="1">
      <c r="A131" s="30" t="s">
        <v>35</v>
      </c>
      <c r="B131" s="31">
        <v>9999</v>
      </c>
      <c r="C131" s="225">
        <f>SUM(C118,C120,C122,C123,C124)</f>
        <v>21813</v>
      </c>
      <c r="D131" s="226">
        <f>SUM(D118,D120,D122,D123,D124)</f>
        <v>26767</v>
      </c>
      <c r="E131" s="226">
        <f>SUM(E118,E120,E122,E123,E124)</f>
        <v>19255</v>
      </c>
    </row>
    <row r="132" spans="1:5" s="22" customFormat="1" ht="12" customHeight="1">
      <c r="A132" s="30" t="s">
        <v>42</v>
      </c>
      <c r="B132" s="31"/>
      <c r="C132" s="228">
        <f>SUM(C131)</f>
        <v>21813</v>
      </c>
      <c r="D132" s="229">
        <f>SUM(D131)</f>
        <v>26767</v>
      </c>
      <c r="E132" s="229">
        <f>SUM(E131)</f>
        <v>19255</v>
      </c>
    </row>
    <row r="133" spans="1:5" s="22" customFormat="1" ht="12" customHeight="1">
      <c r="A133" s="30"/>
      <c r="B133" s="31"/>
      <c r="C133" s="211"/>
      <c r="D133" s="36"/>
      <c r="E133" s="36"/>
    </row>
    <row r="134" spans="1:5" ht="12" customHeight="1" thickBot="1">
      <c r="A134" s="206" t="s">
        <v>43</v>
      </c>
      <c r="B134" s="218"/>
      <c r="C134" s="219">
        <f>SUM(C115,C132)</f>
        <v>74339</v>
      </c>
      <c r="D134" s="230">
        <f>SUM(D115,D132)</f>
        <v>123621</v>
      </c>
      <c r="E134" s="230">
        <f>SUM(E115,E132)</f>
        <v>105110</v>
      </c>
    </row>
    <row r="135" spans="1:5" ht="12" customHeight="1" thickTop="1">
      <c r="A135" s="220"/>
      <c r="B135" s="221"/>
      <c r="C135" s="222"/>
      <c r="D135" s="223"/>
      <c r="E135" s="223"/>
    </row>
    <row r="136" spans="1:5" ht="12" customHeight="1">
      <c r="A136" s="220"/>
      <c r="B136" s="221"/>
      <c r="C136" s="222"/>
      <c r="D136" s="223"/>
      <c r="E136" s="223"/>
    </row>
    <row r="137" spans="1:5" ht="12" customHeight="1">
      <c r="A137" s="220"/>
      <c r="B137" s="221"/>
      <c r="C137" s="222"/>
      <c r="D137" s="223"/>
      <c r="E137" s="223"/>
    </row>
    <row r="138" spans="1:5" ht="12" customHeight="1">
      <c r="A138" s="220"/>
      <c r="B138" s="221"/>
      <c r="C138" s="222"/>
      <c r="D138" s="223"/>
      <c r="E138" s="223"/>
    </row>
    <row r="139" spans="1:5" ht="12" customHeight="1">
      <c r="A139" s="30" t="s">
        <v>44</v>
      </c>
      <c r="B139" s="31"/>
      <c r="C139" s="209"/>
      <c r="D139" s="33"/>
      <c r="E139" s="33"/>
    </row>
    <row r="140" spans="1:5" ht="12" customHeight="1">
      <c r="A140" s="30" t="s">
        <v>45</v>
      </c>
      <c r="B140" s="31" t="s">
        <v>46</v>
      </c>
      <c r="C140" s="209"/>
      <c r="D140" s="33"/>
      <c r="E140" s="33"/>
    </row>
    <row r="141" spans="1:5" s="22" customFormat="1" ht="12.75" customHeight="1">
      <c r="A141" s="30" t="s">
        <v>340</v>
      </c>
      <c r="B141" s="31">
        <v>100</v>
      </c>
      <c r="C141" s="210">
        <f>SUM(C142:C143)</f>
        <v>1009225</v>
      </c>
      <c r="D141" s="32">
        <f>SUM(D142:D143)</f>
        <v>1122590</v>
      </c>
      <c r="E141" s="32">
        <f>SUM(E142:E143)</f>
        <v>1122590</v>
      </c>
    </row>
    <row r="142" spans="1:5" ht="12" customHeight="1">
      <c r="A142" s="34" t="s">
        <v>341</v>
      </c>
      <c r="B142" s="35">
        <v>101</v>
      </c>
      <c r="C142" s="209">
        <v>1009225</v>
      </c>
      <c r="D142" s="33">
        <v>1051287</v>
      </c>
      <c r="E142" s="33">
        <v>1051287</v>
      </c>
    </row>
    <row r="143" spans="1:5" ht="12" customHeight="1">
      <c r="A143" s="34" t="s">
        <v>343</v>
      </c>
      <c r="B143" s="35">
        <v>109</v>
      </c>
      <c r="C143" s="209"/>
      <c r="D143" s="33">
        <v>71303</v>
      </c>
      <c r="E143" s="33">
        <v>71303</v>
      </c>
    </row>
    <row r="144" spans="1:5" s="22" customFormat="1" ht="12" customHeight="1">
      <c r="A144" s="30" t="s">
        <v>344</v>
      </c>
      <c r="B144" s="31">
        <v>200</v>
      </c>
      <c r="C144" s="210">
        <f>SUM(C145:C147)</f>
        <v>58350</v>
      </c>
      <c r="D144" s="210">
        <f>SUM(D145:D147)</f>
        <v>85433</v>
      </c>
      <c r="E144" s="210">
        <f>SUM(E145:E147)</f>
        <v>85433</v>
      </c>
    </row>
    <row r="145" spans="1:5" s="22" customFormat="1" ht="12" customHeight="1">
      <c r="A145" s="34" t="s">
        <v>347</v>
      </c>
      <c r="B145" s="35">
        <v>205</v>
      </c>
      <c r="C145" s="210"/>
      <c r="D145" s="46">
        <v>21268</v>
      </c>
      <c r="E145" s="46">
        <v>21268</v>
      </c>
    </row>
    <row r="146" spans="1:5" ht="12" customHeight="1">
      <c r="A146" s="34" t="s">
        <v>363</v>
      </c>
      <c r="B146" s="35">
        <v>208</v>
      </c>
      <c r="C146" s="209">
        <v>18900</v>
      </c>
      <c r="D146" s="33">
        <v>17749</v>
      </c>
      <c r="E146" s="33">
        <v>17749</v>
      </c>
    </row>
    <row r="147" spans="1:5" ht="12" customHeight="1">
      <c r="A147" s="34" t="s">
        <v>364</v>
      </c>
      <c r="B147" s="35">
        <v>209</v>
      </c>
      <c r="C147" s="209">
        <v>39450</v>
      </c>
      <c r="D147" s="33">
        <v>46416</v>
      </c>
      <c r="E147" s="33">
        <v>46416</v>
      </c>
    </row>
    <row r="148" spans="1:5" s="22" customFormat="1" ht="12" customHeight="1">
      <c r="A148" s="30" t="s">
        <v>350</v>
      </c>
      <c r="B148" s="31">
        <v>300</v>
      </c>
      <c r="C148" s="211">
        <v>268544</v>
      </c>
      <c r="D148" s="36">
        <v>286651</v>
      </c>
      <c r="E148" s="36">
        <v>286651</v>
      </c>
    </row>
    <row r="149" spans="1:5" s="22" customFormat="1" ht="12" customHeight="1">
      <c r="A149" s="30" t="s">
        <v>365</v>
      </c>
      <c r="B149" s="31">
        <v>400</v>
      </c>
      <c r="C149" s="211">
        <v>31792</v>
      </c>
      <c r="D149" s="36">
        <v>33774</v>
      </c>
      <c r="E149" s="36">
        <v>33774</v>
      </c>
    </row>
    <row r="150" spans="1:5" s="22" customFormat="1" ht="12" customHeight="1">
      <c r="A150" s="30" t="s">
        <v>351</v>
      </c>
      <c r="B150" s="31">
        <v>500</v>
      </c>
      <c r="C150" s="211">
        <v>44759</v>
      </c>
      <c r="D150" s="36">
        <v>51490</v>
      </c>
      <c r="E150" s="36">
        <v>51490</v>
      </c>
    </row>
    <row r="151" spans="1:5" s="22" customFormat="1" ht="12" customHeight="1">
      <c r="A151" s="30" t="s">
        <v>352</v>
      </c>
      <c r="B151" s="31">
        <v>700</v>
      </c>
      <c r="C151" s="211">
        <v>7509</v>
      </c>
      <c r="D151" s="36">
        <v>9954</v>
      </c>
      <c r="E151" s="36">
        <v>9954</v>
      </c>
    </row>
    <row r="152" spans="1:5" s="22" customFormat="1" ht="12" customHeight="1" thickBot="1">
      <c r="A152" s="30" t="s">
        <v>35</v>
      </c>
      <c r="B152" s="31">
        <v>9999</v>
      </c>
      <c r="C152" s="212">
        <f>SUM(C141,C144,C148:C151)</f>
        <v>1420179</v>
      </c>
      <c r="D152" s="213">
        <f>SUM(D141,D144,D148:D151)</f>
        <v>1589892</v>
      </c>
      <c r="E152" s="213">
        <f>SUM(E141,E144,E148:E151)</f>
        <v>1589892</v>
      </c>
    </row>
    <row r="153" spans="1:5" ht="12" customHeight="1">
      <c r="A153" s="30"/>
      <c r="B153" s="31"/>
      <c r="C153" s="207"/>
      <c r="D153" s="208"/>
      <c r="E153" s="208"/>
    </row>
    <row r="154" spans="1:5" ht="12" customHeight="1">
      <c r="A154" s="30" t="s">
        <v>47</v>
      </c>
      <c r="B154" s="31" t="s">
        <v>48</v>
      </c>
      <c r="C154" s="209"/>
      <c r="D154" s="33"/>
      <c r="E154" s="33"/>
    </row>
    <row r="155" spans="1:5" s="22" customFormat="1" ht="12" customHeight="1">
      <c r="A155" s="30" t="s">
        <v>340</v>
      </c>
      <c r="B155" s="31">
        <v>100</v>
      </c>
      <c r="C155" s="210">
        <f>SUM(C156:C157)</f>
        <v>48524</v>
      </c>
      <c r="D155" s="32">
        <f>SUM(D156:D157)</f>
        <v>52914</v>
      </c>
      <c r="E155" s="32">
        <f>SUM(E156:E157)</f>
        <v>52914</v>
      </c>
    </row>
    <row r="156" spans="1:5" ht="12" customHeight="1">
      <c r="A156" s="34" t="s">
        <v>341</v>
      </c>
      <c r="B156" s="35">
        <v>101</v>
      </c>
      <c r="C156" s="209">
        <v>48524</v>
      </c>
      <c r="D156" s="33">
        <v>49901</v>
      </c>
      <c r="E156" s="33">
        <v>49901</v>
      </c>
    </row>
    <row r="157" spans="1:5" ht="12" customHeight="1">
      <c r="A157" s="34" t="s">
        <v>343</v>
      </c>
      <c r="B157" s="35">
        <v>109</v>
      </c>
      <c r="C157" s="209"/>
      <c r="D157" s="33">
        <v>3013</v>
      </c>
      <c r="E157" s="33">
        <v>3013</v>
      </c>
    </row>
    <row r="158" spans="1:5" s="22" customFormat="1" ht="12" customHeight="1">
      <c r="A158" s="30" t="s">
        <v>344</v>
      </c>
      <c r="B158" s="31">
        <v>200</v>
      </c>
      <c r="C158" s="210">
        <f>SUM(C159:C160)</f>
        <v>0</v>
      </c>
      <c r="D158" s="210">
        <f>SUM(D159:D160)</f>
        <v>1260</v>
      </c>
      <c r="E158" s="210">
        <f>SUM(E159:E160)</f>
        <v>1260</v>
      </c>
    </row>
    <row r="159" spans="1:5" s="22" customFormat="1" ht="12" customHeight="1">
      <c r="A159" s="34" t="s">
        <v>347</v>
      </c>
      <c r="B159" s="35">
        <v>205</v>
      </c>
      <c r="C159" s="210"/>
      <c r="D159" s="46">
        <v>774</v>
      </c>
      <c r="E159" s="46">
        <v>774</v>
      </c>
    </row>
    <row r="160" spans="1:5" ht="12" customHeight="1">
      <c r="A160" s="34" t="s">
        <v>363</v>
      </c>
      <c r="B160" s="35">
        <v>208</v>
      </c>
      <c r="C160" s="209"/>
      <c r="D160" s="33">
        <v>486</v>
      </c>
      <c r="E160" s="33">
        <v>486</v>
      </c>
    </row>
    <row r="161" spans="1:5" s="22" customFormat="1" ht="12" customHeight="1">
      <c r="A161" s="30" t="s">
        <v>350</v>
      </c>
      <c r="B161" s="31">
        <v>300</v>
      </c>
      <c r="C161" s="211">
        <v>12911</v>
      </c>
      <c r="D161" s="36">
        <v>12767</v>
      </c>
      <c r="E161" s="36">
        <v>12767</v>
      </c>
    </row>
    <row r="162" spans="1:5" s="22" customFormat="1" ht="12" customHeight="1">
      <c r="A162" s="30" t="s">
        <v>365</v>
      </c>
      <c r="B162" s="31">
        <v>400</v>
      </c>
      <c r="C162" s="211">
        <v>2189</v>
      </c>
      <c r="D162" s="36">
        <v>2271</v>
      </c>
      <c r="E162" s="36">
        <v>2271</v>
      </c>
    </row>
    <row r="163" spans="1:5" s="22" customFormat="1" ht="12" customHeight="1">
      <c r="A163" s="30" t="s">
        <v>351</v>
      </c>
      <c r="B163" s="31">
        <v>500</v>
      </c>
      <c r="C163" s="211">
        <v>2152</v>
      </c>
      <c r="D163" s="36">
        <v>2270</v>
      </c>
      <c r="E163" s="36">
        <v>2270</v>
      </c>
    </row>
    <row r="164" spans="1:5" s="22" customFormat="1" ht="12" customHeight="1">
      <c r="A164" s="30" t="s">
        <v>352</v>
      </c>
      <c r="B164" s="31">
        <v>700</v>
      </c>
      <c r="C164" s="211">
        <v>361</v>
      </c>
      <c r="D164" s="36">
        <v>717</v>
      </c>
      <c r="E164" s="36">
        <v>717</v>
      </c>
    </row>
    <row r="165" spans="1:5" s="41" customFormat="1" ht="12" customHeight="1">
      <c r="A165" s="30" t="s">
        <v>353</v>
      </c>
      <c r="B165" s="31">
        <v>1000</v>
      </c>
      <c r="C165" s="211">
        <f>SUM(C166:C172)</f>
        <v>154366</v>
      </c>
      <c r="D165" s="36">
        <f>SUM(D166:D172)</f>
        <v>5080</v>
      </c>
      <c r="E165" s="36">
        <f>SUM(E166:E172)</f>
        <v>5080</v>
      </c>
    </row>
    <row r="166" spans="1:5" s="43" customFormat="1" ht="12" customHeight="1">
      <c r="A166" s="34" t="s">
        <v>354</v>
      </c>
      <c r="B166" s="35">
        <v>1013</v>
      </c>
      <c r="C166" s="209">
        <v>1650</v>
      </c>
      <c r="D166" s="33">
        <v>1500</v>
      </c>
      <c r="E166" s="33">
        <v>1500</v>
      </c>
    </row>
    <row r="167" spans="1:5" s="43" customFormat="1" ht="12" customHeight="1">
      <c r="A167" s="34" t="s">
        <v>366</v>
      </c>
      <c r="B167" s="35">
        <v>1014</v>
      </c>
      <c r="C167" s="209">
        <f>4030+355</f>
        <v>4385</v>
      </c>
      <c r="D167" s="33">
        <v>3051</v>
      </c>
      <c r="E167" s="33">
        <v>3051</v>
      </c>
    </row>
    <row r="168" spans="1:5" s="43" customFormat="1" ht="12" customHeight="1">
      <c r="A168" s="34" t="s">
        <v>355</v>
      </c>
      <c r="B168" s="35">
        <v>1015</v>
      </c>
      <c r="C168" s="209">
        <v>910</v>
      </c>
      <c r="D168" s="33">
        <v>95</v>
      </c>
      <c r="E168" s="33">
        <v>95</v>
      </c>
    </row>
    <row r="169" spans="1:5" s="43" customFormat="1" ht="12" customHeight="1">
      <c r="A169" s="34" t="s">
        <v>357</v>
      </c>
      <c r="B169" s="35">
        <v>1020</v>
      </c>
      <c r="C169" s="209"/>
      <c r="D169" s="33">
        <v>0</v>
      </c>
      <c r="E169" s="33">
        <v>0</v>
      </c>
    </row>
    <row r="170" spans="1:5" s="43" customFormat="1" ht="12" customHeight="1">
      <c r="A170" s="34" t="s">
        <v>369</v>
      </c>
      <c r="B170" s="35">
        <v>1040</v>
      </c>
      <c r="C170" s="209"/>
      <c r="D170" s="33">
        <v>203</v>
      </c>
      <c r="E170" s="33">
        <v>203</v>
      </c>
    </row>
    <row r="171" spans="1:5" s="43" customFormat="1" ht="12" customHeight="1">
      <c r="A171" s="34" t="s">
        <v>367</v>
      </c>
      <c r="B171" s="35">
        <v>1091</v>
      </c>
      <c r="C171" s="209">
        <v>1456</v>
      </c>
      <c r="D171" s="33">
        <v>231</v>
      </c>
      <c r="E171" s="33">
        <v>231</v>
      </c>
    </row>
    <row r="172" spans="1:5" s="43" customFormat="1" ht="12" customHeight="1">
      <c r="A172" s="34" t="s">
        <v>361</v>
      </c>
      <c r="B172" s="35">
        <v>1098</v>
      </c>
      <c r="C172" s="209">
        <v>145965</v>
      </c>
      <c r="D172" s="209">
        <v>0</v>
      </c>
      <c r="E172" s="209">
        <v>0</v>
      </c>
    </row>
    <row r="173" spans="1:5" s="22" customFormat="1" ht="12" customHeight="1" thickBot="1">
      <c r="A173" s="30" t="s">
        <v>35</v>
      </c>
      <c r="B173" s="31">
        <v>9999</v>
      </c>
      <c r="C173" s="212">
        <f>SUM(C155,C158,C161:C165)</f>
        <v>220503</v>
      </c>
      <c r="D173" s="213">
        <f>SUM(D155,D158,D161:D165)</f>
        <v>77279</v>
      </c>
      <c r="E173" s="213">
        <f>SUM(E155,E158,E161:E165)</f>
        <v>77279</v>
      </c>
    </row>
    <row r="174" spans="1:5" ht="12" customHeight="1">
      <c r="A174" s="30"/>
      <c r="B174" s="31"/>
      <c r="C174" s="207"/>
      <c r="D174" s="208"/>
      <c r="E174" s="208"/>
    </row>
    <row r="175" spans="1:5" ht="12" customHeight="1">
      <c r="A175" s="30" t="s">
        <v>49</v>
      </c>
      <c r="B175" s="31" t="s">
        <v>50</v>
      </c>
      <c r="C175" s="209"/>
      <c r="D175" s="33"/>
      <c r="E175" s="33"/>
    </row>
    <row r="176" spans="1:5" s="22" customFormat="1" ht="12" customHeight="1">
      <c r="A176" s="30" t="s">
        <v>340</v>
      </c>
      <c r="B176" s="31">
        <v>100</v>
      </c>
      <c r="C176" s="210">
        <f>SUM(C177:C178)</f>
        <v>3490830</v>
      </c>
      <c r="D176" s="32">
        <f>SUM(D177:D178)</f>
        <v>3868019</v>
      </c>
      <c r="E176" s="32">
        <f>SUM(E177:E178)</f>
        <v>3868019</v>
      </c>
    </row>
    <row r="177" spans="1:5" ht="12" customHeight="1">
      <c r="A177" s="34" t="s">
        <v>341</v>
      </c>
      <c r="B177" s="35">
        <v>101</v>
      </c>
      <c r="C177" s="209">
        <v>3490830</v>
      </c>
      <c r="D177" s="33">
        <v>3629574</v>
      </c>
      <c r="E177" s="33">
        <v>3629574</v>
      </c>
    </row>
    <row r="178" spans="1:5" ht="12" customHeight="1">
      <c r="A178" s="34" t="s">
        <v>343</v>
      </c>
      <c r="B178" s="35">
        <v>109</v>
      </c>
      <c r="C178" s="209"/>
      <c r="D178" s="33">
        <v>238445</v>
      </c>
      <c r="E178" s="33">
        <v>238445</v>
      </c>
    </row>
    <row r="179" spans="1:5" s="22" customFormat="1" ht="12" customHeight="1">
      <c r="A179" s="30" t="s">
        <v>344</v>
      </c>
      <c r="B179" s="31">
        <v>200</v>
      </c>
      <c r="C179" s="210">
        <f>SUM(C180:C182)</f>
        <v>200773</v>
      </c>
      <c r="D179" s="210">
        <f>SUM(D180:D182)</f>
        <v>197725</v>
      </c>
      <c r="E179" s="210">
        <f>SUM(E180:E182)</f>
        <v>197725</v>
      </c>
    </row>
    <row r="180" spans="1:5" s="22" customFormat="1" ht="12" customHeight="1">
      <c r="A180" s="34" t="s">
        <v>347</v>
      </c>
      <c r="B180" s="35">
        <v>205</v>
      </c>
      <c r="C180" s="210"/>
      <c r="D180" s="46">
        <v>35502</v>
      </c>
      <c r="E180" s="46">
        <v>35502</v>
      </c>
    </row>
    <row r="181" spans="1:5" ht="12" customHeight="1">
      <c r="A181" s="34" t="s">
        <v>363</v>
      </c>
      <c r="B181" s="35">
        <v>208</v>
      </c>
      <c r="C181" s="209">
        <v>108650</v>
      </c>
      <c r="D181" s="33">
        <v>106552</v>
      </c>
      <c r="E181" s="33">
        <v>106552</v>
      </c>
    </row>
    <row r="182" spans="1:5" ht="12" customHeight="1">
      <c r="A182" s="34" t="s">
        <v>364</v>
      </c>
      <c r="B182" s="35">
        <v>209</v>
      </c>
      <c r="C182" s="209">
        <v>92123</v>
      </c>
      <c r="D182" s="33">
        <v>55671</v>
      </c>
      <c r="E182" s="33">
        <v>55671</v>
      </c>
    </row>
    <row r="183" spans="1:5" s="22" customFormat="1" ht="12" customHeight="1">
      <c r="A183" s="30" t="s">
        <v>350</v>
      </c>
      <c r="B183" s="31">
        <v>300</v>
      </c>
      <c r="C183" s="211">
        <v>928910</v>
      </c>
      <c r="D183" s="36">
        <v>964467</v>
      </c>
      <c r="E183" s="36">
        <v>964467</v>
      </c>
    </row>
    <row r="184" spans="1:5" s="22" customFormat="1" ht="12" customHeight="1">
      <c r="A184" s="30" t="s">
        <v>365</v>
      </c>
      <c r="B184" s="31">
        <v>400</v>
      </c>
      <c r="C184" s="211">
        <v>140781</v>
      </c>
      <c r="D184" s="36">
        <v>146612</v>
      </c>
      <c r="E184" s="36">
        <v>146612</v>
      </c>
    </row>
    <row r="185" spans="1:5" s="22" customFormat="1" ht="12" customHeight="1">
      <c r="A185" s="30" t="s">
        <v>351</v>
      </c>
      <c r="B185" s="31">
        <v>500</v>
      </c>
      <c r="C185" s="211">
        <v>154854</v>
      </c>
      <c r="D185" s="36">
        <v>172818</v>
      </c>
      <c r="E185" s="36">
        <v>172818</v>
      </c>
    </row>
    <row r="186" spans="1:5" s="22" customFormat="1" ht="12" customHeight="1">
      <c r="A186" s="30" t="s">
        <v>352</v>
      </c>
      <c r="B186" s="31">
        <v>700</v>
      </c>
      <c r="C186" s="211">
        <v>25972</v>
      </c>
      <c r="D186" s="36">
        <v>38619</v>
      </c>
      <c r="E186" s="36">
        <v>38619</v>
      </c>
    </row>
    <row r="187" spans="1:5" s="41" customFormat="1" ht="12" customHeight="1">
      <c r="A187" s="30" t="s">
        <v>353</v>
      </c>
      <c r="B187" s="31">
        <v>1000</v>
      </c>
      <c r="C187" s="211">
        <f>SUM(C188:C201)</f>
        <v>1159741</v>
      </c>
      <c r="D187" s="36">
        <f>SUM(D188:D201)</f>
        <v>1570033</v>
      </c>
      <c r="E187" s="36">
        <f>SUM(E188:E201)</f>
        <v>1570033</v>
      </c>
    </row>
    <row r="188" spans="1:5" s="41" customFormat="1" ht="12" customHeight="1">
      <c r="A188" s="30" t="s">
        <v>471</v>
      </c>
      <c r="B188" s="54">
        <v>1011</v>
      </c>
      <c r="C188" s="211"/>
      <c r="D188" s="50">
        <v>129852</v>
      </c>
      <c r="E188" s="50">
        <v>129852</v>
      </c>
    </row>
    <row r="189" spans="1:5" s="43" customFormat="1" ht="12" customHeight="1">
      <c r="A189" s="34" t="s">
        <v>368</v>
      </c>
      <c r="B189" s="35">
        <v>1012</v>
      </c>
      <c r="C189" s="209">
        <v>4500</v>
      </c>
      <c r="D189" s="33">
        <v>2455</v>
      </c>
      <c r="E189" s="33">
        <v>2455</v>
      </c>
    </row>
    <row r="190" spans="1:5" s="43" customFormat="1" ht="12" customHeight="1">
      <c r="A190" s="34" t="s">
        <v>354</v>
      </c>
      <c r="B190" s="35">
        <v>1013</v>
      </c>
      <c r="C190" s="209">
        <v>139125</v>
      </c>
      <c r="D190" s="33">
        <v>137088</v>
      </c>
      <c r="E190" s="33">
        <v>137088</v>
      </c>
    </row>
    <row r="191" spans="1:5" s="43" customFormat="1" ht="12" customHeight="1">
      <c r="A191" s="34" t="s">
        <v>366</v>
      </c>
      <c r="B191" s="35">
        <v>1014</v>
      </c>
      <c r="C191" s="209">
        <v>40752</v>
      </c>
      <c r="D191" s="33">
        <v>29348</v>
      </c>
      <c r="E191" s="33">
        <v>29348</v>
      </c>
    </row>
    <row r="192" spans="1:5" s="43" customFormat="1" ht="12" customHeight="1">
      <c r="A192" s="34" t="s">
        <v>355</v>
      </c>
      <c r="B192" s="35">
        <v>1015</v>
      </c>
      <c r="C192" s="209">
        <v>9500</v>
      </c>
      <c r="D192" s="33">
        <v>51936</v>
      </c>
      <c r="E192" s="33">
        <v>51936</v>
      </c>
    </row>
    <row r="193" spans="1:5" s="43" customFormat="1" ht="12" customHeight="1">
      <c r="A193" s="34" t="s">
        <v>356</v>
      </c>
      <c r="B193" s="35">
        <v>1016</v>
      </c>
      <c r="C193" s="209">
        <v>655514</v>
      </c>
      <c r="D193" s="33">
        <v>831126</v>
      </c>
      <c r="E193" s="33">
        <v>831126</v>
      </c>
    </row>
    <row r="194" spans="1:5" s="43" customFormat="1" ht="12" customHeight="1">
      <c r="A194" s="34" t="s">
        <v>357</v>
      </c>
      <c r="B194" s="35">
        <v>1020</v>
      </c>
      <c r="C194" s="209">
        <v>101905</v>
      </c>
      <c r="D194" s="33">
        <v>122155</v>
      </c>
      <c r="E194" s="33">
        <v>122155</v>
      </c>
    </row>
    <row r="195" spans="1:5" s="43" customFormat="1" ht="12" customHeight="1">
      <c r="A195" s="34" t="s">
        <v>358</v>
      </c>
      <c r="B195" s="35">
        <v>1030</v>
      </c>
      <c r="C195" s="209">
        <v>56400</v>
      </c>
      <c r="D195" s="33">
        <v>95161</v>
      </c>
      <c r="E195" s="33">
        <v>95161</v>
      </c>
    </row>
    <row r="196" spans="1:5" s="43" customFormat="1" ht="12" customHeight="1">
      <c r="A196" s="34" t="s">
        <v>369</v>
      </c>
      <c r="B196" s="35">
        <v>1040</v>
      </c>
      <c r="C196" s="209"/>
      <c r="D196" s="33">
        <v>15692</v>
      </c>
      <c r="E196" s="33">
        <v>15692</v>
      </c>
    </row>
    <row r="197" spans="1:5" s="43" customFormat="1" ht="12" customHeight="1">
      <c r="A197" s="34" t="s">
        <v>359</v>
      </c>
      <c r="B197" s="35">
        <v>1051</v>
      </c>
      <c r="C197" s="209">
        <v>5565</v>
      </c>
      <c r="D197" s="33">
        <v>5606</v>
      </c>
      <c r="E197" s="33">
        <v>5606</v>
      </c>
    </row>
    <row r="198" spans="1:5" s="43" customFormat="1" ht="12" customHeight="1">
      <c r="A198" s="34" t="s">
        <v>370</v>
      </c>
      <c r="B198" s="35">
        <v>1062</v>
      </c>
      <c r="C198" s="209">
        <v>16354</v>
      </c>
      <c r="D198" s="33">
        <v>17158</v>
      </c>
      <c r="E198" s="33">
        <v>17158</v>
      </c>
    </row>
    <row r="199" spans="1:5" s="43" customFormat="1" ht="12" customHeight="1">
      <c r="A199" s="34" t="s">
        <v>367</v>
      </c>
      <c r="B199" s="35">
        <v>1091</v>
      </c>
      <c r="C199" s="209">
        <v>104725</v>
      </c>
      <c r="D199" s="33">
        <v>19885</v>
      </c>
      <c r="E199" s="33">
        <v>19885</v>
      </c>
    </row>
    <row r="200" spans="1:5" s="43" customFormat="1" ht="12" customHeight="1">
      <c r="A200" s="34" t="s">
        <v>371</v>
      </c>
      <c r="B200" s="35">
        <v>1092</v>
      </c>
      <c r="C200" s="209"/>
      <c r="D200" s="209"/>
      <c r="E200" s="209"/>
    </row>
    <row r="201" spans="1:5" s="43" customFormat="1" ht="12" customHeight="1">
      <c r="A201" s="34" t="s">
        <v>361</v>
      </c>
      <c r="B201" s="35">
        <v>1098</v>
      </c>
      <c r="C201" s="209">
        <v>25401</v>
      </c>
      <c r="D201" s="209">
        <v>112571</v>
      </c>
      <c r="E201" s="209">
        <v>112571</v>
      </c>
    </row>
    <row r="202" spans="1:5" s="41" customFormat="1" ht="12" customHeight="1">
      <c r="A202" s="30" t="s">
        <v>372</v>
      </c>
      <c r="B202" s="31">
        <v>4000</v>
      </c>
      <c r="C202" s="211">
        <v>206010</v>
      </c>
      <c r="D202" s="36">
        <v>206010</v>
      </c>
      <c r="E202" s="36">
        <v>191995</v>
      </c>
    </row>
    <row r="203" spans="1:5" s="22" customFormat="1" ht="12" customHeight="1">
      <c r="A203" s="30" t="s">
        <v>267</v>
      </c>
      <c r="B203" s="31">
        <v>9999</v>
      </c>
      <c r="C203" s="210">
        <f>SUM(C176,C179,C183:C187,C202)</f>
        <v>6307871</v>
      </c>
      <c r="D203" s="32">
        <f>SUM(D176,D179,D183:D187,D202)</f>
        <v>7164303</v>
      </c>
      <c r="E203" s="32">
        <f>SUM(E176,E179,E183:E187,E202)</f>
        <v>7150288</v>
      </c>
    </row>
    <row r="204" spans="1:5" s="22" customFormat="1" ht="12" customHeight="1">
      <c r="A204" s="30" t="s">
        <v>51</v>
      </c>
      <c r="B204" s="31">
        <v>5100</v>
      </c>
      <c r="C204" s="211">
        <v>130000</v>
      </c>
      <c r="D204" s="36">
        <v>317876</v>
      </c>
      <c r="E204" s="36">
        <v>317876</v>
      </c>
    </row>
    <row r="205" spans="1:5" s="22" customFormat="1" ht="12" customHeight="1">
      <c r="A205" s="30" t="s">
        <v>52</v>
      </c>
      <c r="B205" s="31">
        <v>5200</v>
      </c>
      <c r="C205" s="211">
        <v>177900</v>
      </c>
      <c r="D205" s="36">
        <v>198286</v>
      </c>
      <c r="E205" s="36">
        <v>198286</v>
      </c>
    </row>
    <row r="206" spans="1:5" s="22" customFormat="1" ht="12" customHeight="1">
      <c r="A206" s="30" t="s">
        <v>53</v>
      </c>
      <c r="B206" s="31"/>
      <c r="C206" s="211">
        <f>SUM(C204:C205)</f>
        <v>307900</v>
      </c>
      <c r="D206" s="36">
        <f>SUM(D204:D205)</f>
        <v>516162</v>
      </c>
      <c r="E206" s="36">
        <f>SUM(E204:E205)</f>
        <v>516162</v>
      </c>
    </row>
    <row r="207" spans="1:5" s="22" customFormat="1" ht="12" customHeight="1" thickBot="1">
      <c r="A207" s="30" t="s">
        <v>54</v>
      </c>
      <c r="B207" s="231">
        <v>9999</v>
      </c>
      <c r="C207" s="212">
        <f>SUM(C203,C206)</f>
        <v>6615771</v>
      </c>
      <c r="D207" s="213">
        <f>SUM(D203,D206)</f>
        <v>7680465</v>
      </c>
      <c r="E207" s="213">
        <f>SUM(E203,E206)</f>
        <v>7666450</v>
      </c>
    </row>
    <row r="208" spans="1:5" ht="12" customHeight="1">
      <c r="A208" s="220"/>
      <c r="B208" s="221"/>
      <c r="C208" s="222"/>
      <c r="D208" s="223"/>
      <c r="E208" s="223"/>
    </row>
    <row r="209" spans="1:5" ht="12" customHeight="1">
      <c r="A209" s="30" t="s">
        <v>472</v>
      </c>
      <c r="B209" s="31" t="s">
        <v>473</v>
      </c>
      <c r="C209" s="209"/>
      <c r="D209" s="33"/>
      <c r="E209" s="33"/>
    </row>
    <row r="210" spans="1:5" s="22" customFormat="1" ht="12" customHeight="1">
      <c r="A210" s="30" t="s">
        <v>340</v>
      </c>
      <c r="B210" s="31">
        <v>100</v>
      </c>
      <c r="C210" s="210">
        <f>SUM(C211:C212)</f>
        <v>105169</v>
      </c>
      <c r="D210" s="32">
        <f>SUM(D211:D212)</f>
        <v>114040</v>
      </c>
      <c r="E210" s="32">
        <f>SUM(E211:E212)</f>
        <v>114040</v>
      </c>
    </row>
    <row r="211" spans="1:5" ht="12" customHeight="1">
      <c r="A211" s="34" t="s">
        <v>341</v>
      </c>
      <c r="B211" s="35">
        <v>101</v>
      </c>
      <c r="C211" s="209">
        <v>105169</v>
      </c>
      <c r="D211" s="33">
        <v>106738</v>
      </c>
      <c r="E211" s="33">
        <v>106738</v>
      </c>
    </row>
    <row r="212" spans="1:5" ht="12" customHeight="1">
      <c r="A212" s="34" t="s">
        <v>343</v>
      </c>
      <c r="B212" s="35">
        <v>109</v>
      </c>
      <c r="C212" s="209"/>
      <c r="D212" s="33">
        <v>7302</v>
      </c>
      <c r="E212" s="33">
        <v>7302</v>
      </c>
    </row>
    <row r="213" spans="1:5" s="22" customFormat="1" ht="12" customHeight="1">
      <c r="A213" s="30" t="s">
        <v>344</v>
      </c>
      <c r="B213" s="31">
        <v>200</v>
      </c>
      <c r="C213" s="210">
        <f>SUM(C215:C215)</f>
        <v>4000</v>
      </c>
      <c r="D213" s="32">
        <f>SUM(D214:D215)</f>
        <v>8057</v>
      </c>
      <c r="E213" s="32">
        <f>SUM(E214:E215)</f>
        <v>8057</v>
      </c>
    </row>
    <row r="214" spans="1:5" s="22" customFormat="1" ht="12" customHeight="1">
      <c r="A214" s="34" t="s">
        <v>347</v>
      </c>
      <c r="B214" s="35">
        <v>205</v>
      </c>
      <c r="C214" s="210"/>
      <c r="D214" s="46">
        <v>767</v>
      </c>
      <c r="E214" s="46">
        <v>767</v>
      </c>
    </row>
    <row r="215" spans="1:5" ht="12" customHeight="1">
      <c r="A215" s="34" t="s">
        <v>363</v>
      </c>
      <c r="B215" s="35">
        <v>208</v>
      </c>
      <c r="C215" s="209">
        <v>4000</v>
      </c>
      <c r="D215" s="33">
        <v>7290</v>
      </c>
      <c r="E215" s="33">
        <v>7290</v>
      </c>
    </row>
    <row r="216" spans="1:5" s="22" customFormat="1" ht="12" customHeight="1">
      <c r="A216" s="30" t="s">
        <v>350</v>
      </c>
      <c r="B216" s="31">
        <v>300</v>
      </c>
      <c r="C216" s="211">
        <v>27984</v>
      </c>
      <c r="D216" s="36">
        <v>28216</v>
      </c>
      <c r="E216" s="36">
        <v>28216</v>
      </c>
    </row>
    <row r="217" spans="1:5" s="22" customFormat="1" ht="12" customHeight="1">
      <c r="A217" s="30" t="s">
        <v>365</v>
      </c>
      <c r="B217" s="31">
        <v>400</v>
      </c>
      <c r="C217" s="211">
        <v>3954</v>
      </c>
      <c r="D217" s="36">
        <v>3691</v>
      </c>
      <c r="E217" s="36">
        <v>3691</v>
      </c>
    </row>
    <row r="218" spans="1:5" s="22" customFormat="1" ht="12" customHeight="1">
      <c r="A218" s="30" t="s">
        <v>351</v>
      </c>
      <c r="B218" s="31">
        <v>500</v>
      </c>
      <c r="C218" s="211">
        <v>4664</v>
      </c>
      <c r="D218" s="36">
        <v>5103</v>
      </c>
      <c r="E218" s="36">
        <v>5103</v>
      </c>
    </row>
    <row r="219" spans="1:5" s="22" customFormat="1" ht="12" customHeight="1">
      <c r="A219" s="30" t="s">
        <v>352</v>
      </c>
      <c r="B219" s="31">
        <v>700</v>
      </c>
      <c r="C219" s="211">
        <v>782</v>
      </c>
      <c r="D219" s="36">
        <v>617</v>
      </c>
      <c r="E219" s="36">
        <v>617</v>
      </c>
    </row>
    <row r="220" spans="1:5" s="22" customFormat="1" ht="12" customHeight="1" thickBot="1">
      <c r="A220" s="30" t="s">
        <v>54</v>
      </c>
      <c r="B220" s="31">
        <v>9999</v>
      </c>
      <c r="C220" s="212">
        <f>SUM(C210,C213,C216:C219)</f>
        <v>146553</v>
      </c>
      <c r="D220" s="213">
        <f>SUM(D210,D213,D216:D219)</f>
        <v>159724</v>
      </c>
      <c r="E220" s="213">
        <f>SUM(E210,E213,E216:E219)</f>
        <v>159724</v>
      </c>
    </row>
    <row r="221" spans="1:5" s="22" customFormat="1" ht="12" customHeight="1">
      <c r="A221" s="30"/>
      <c r="B221" s="31"/>
      <c r="C221" s="232"/>
      <c r="D221" s="233"/>
      <c r="E221" s="233"/>
    </row>
    <row r="222" spans="1:5" ht="12" customHeight="1">
      <c r="A222" s="30" t="s">
        <v>55</v>
      </c>
      <c r="B222" s="31" t="s">
        <v>56</v>
      </c>
      <c r="C222" s="209"/>
      <c r="D222" s="33"/>
      <c r="E222" s="33"/>
    </row>
    <row r="223" spans="1:5" s="22" customFormat="1" ht="12" customHeight="1">
      <c r="A223" s="30" t="s">
        <v>340</v>
      </c>
      <c r="B223" s="31">
        <v>100</v>
      </c>
      <c r="C223" s="210">
        <f>SUM(C224:C225)</f>
        <v>34005</v>
      </c>
      <c r="D223" s="32">
        <f>SUM(D224:D225)</f>
        <v>39952</v>
      </c>
      <c r="E223" s="32">
        <f>SUM(E224:E225)</f>
        <v>39952</v>
      </c>
    </row>
    <row r="224" spans="1:5" ht="12" customHeight="1">
      <c r="A224" s="34" t="s">
        <v>341</v>
      </c>
      <c r="B224" s="35">
        <v>101</v>
      </c>
      <c r="C224" s="209">
        <v>34005</v>
      </c>
      <c r="D224" s="33">
        <v>38715</v>
      </c>
      <c r="E224" s="33">
        <v>38715</v>
      </c>
    </row>
    <row r="225" spans="1:5" ht="12" customHeight="1">
      <c r="A225" s="34" t="s">
        <v>343</v>
      </c>
      <c r="B225" s="35">
        <v>109</v>
      </c>
      <c r="C225" s="209"/>
      <c r="D225" s="33">
        <v>1237</v>
      </c>
      <c r="E225" s="33">
        <v>1237</v>
      </c>
    </row>
    <row r="226" spans="1:5" s="22" customFormat="1" ht="12" customHeight="1">
      <c r="A226" s="30" t="s">
        <v>344</v>
      </c>
      <c r="B226" s="31">
        <v>200</v>
      </c>
      <c r="C226" s="210">
        <f>SUM(C228:C229)</f>
        <v>0</v>
      </c>
      <c r="D226" s="32">
        <f>SUM(D227:D229)</f>
        <v>932</v>
      </c>
      <c r="E226" s="32">
        <f>SUM(E227:E229)</f>
        <v>932</v>
      </c>
    </row>
    <row r="227" spans="1:5" s="22" customFormat="1" ht="12" customHeight="1">
      <c r="A227" s="34" t="s">
        <v>347</v>
      </c>
      <c r="B227" s="35">
        <v>205</v>
      </c>
      <c r="C227" s="210"/>
      <c r="D227" s="46">
        <v>602</v>
      </c>
      <c r="E227" s="46">
        <v>602</v>
      </c>
    </row>
    <row r="228" spans="1:5" ht="12" customHeight="1">
      <c r="A228" s="34" t="s">
        <v>363</v>
      </c>
      <c r="B228" s="35">
        <v>208</v>
      </c>
      <c r="C228" s="209"/>
      <c r="D228" s="33">
        <v>330</v>
      </c>
      <c r="E228" s="33">
        <v>330</v>
      </c>
    </row>
    <row r="229" spans="1:5" ht="12" customHeight="1">
      <c r="A229" s="34" t="s">
        <v>364</v>
      </c>
      <c r="B229" s="35">
        <v>209</v>
      </c>
      <c r="C229" s="209"/>
      <c r="D229" s="33"/>
      <c r="E229" s="33"/>
    </row>
    <row r="230" spans="1:5" s="22" customFormat="1" ht="12" customHeight="1">
      <c r="A230" s="30" t="s">
        <v>350</v>
      </c>
      <c r="B230" s="31">
        <v>300</v>
      </c>
      <c r="C230" s="211">
        <v>9048</v>
      </c>
      <c r="D230" s="36">
        <v>9550</v>
      </c>
      <c r="E230" s="36">
        <v>9550</v>
      </c>
    </row>
    <row r="231" spans="1:5" s="22" customFormat="1" ht="12" customHeight="1">
      <c r="A231" s="30" t="s">
        <v>351</v>
      </c>
      <c r="B231" s="31">
        <v>500</v>
      </c>
      <c r="C231" s="211">
        <v>1508</v>
      </c>
      <c r="D231" s="36">
        <v>1869</v>
      </c>
      <c r="E231" s="36">
        <v>1869</v>
      </c>
    </row>
    <row r="232" spans="1:5" s="22" customFormat="1" ht="12" customHeight="1">
      <c r="A232" s="30" t="s">
        <v>352</v>
      </c>
      <c r="B232" s="31">
        <v>700</v>
      </c>
      <c r="C232" s="211">
        <v>256</v>
      </c>
      <c r="D232" s="36">
        <v>581</v>
      </c>
      <c r="E232" s="36">
        <v>581</v>
      </c>
    </row>
    <row r="233" spans="1:5" s="22" customFormat="1" ht="12" customHeight="1" thickBot="1">
      <c r="A233" s="30" t="s">
        <v>54</v>
      </c>
      <c r="B233" s="31">
        <v>9999</v>
      </c>
      <c r="C233" s="212">
        <f>SUM(C223,C226,C230:C232)</f>
        <v>44817</v>
      </c>
      <c r="D233" s="213">
        <f>SUM(D223,D226,D230:D232)</f>
        <v>52884</v>
      </c>
      <c r="E233" s="213">
        <f>SUM(E223,E226,E230:E232)</f>
        <v>52884</v>
      </c>
    </row>
    <row r="234" spans="1:5" s="22" customFormat="1" ht="12" customHeight="1" thickBot="1">
      <c r="A234" s="206" t="s">
        <v>57</v>
      </c>
      <c r="B234" s="218"/>
      <c r="C234" s="219">
        <f>SUM(C152,C173,C207,C220,C233)</f>
        <v>8447823</v>
      </c>
      <c r="D234" s="230">
        <f>SUM(D152,D173,D207,D220,D233)</f>
        <v>9560244</v>
      </c>
      <c r="E234" s="230">
        <f>SUM(E152,E173,E207,E220,E233)</f>
        <v>9546229</v>
      </c>
    </row>
    <row r="235" spans="1:5" s="22" customFormat="1" ht="12" customHeight="1" thickTop="1">
      <c r="A235" s="441"/>
      <c r="B235" s="27"/>
      <c r="C235" s="446"/>
      <c r="D235" s="447"/>
      <c r="E235" s="447"/>
    </row>
    <row r="236" spans="1:5" ht="12" customHeight="1">
      <c r="A236" s="30"/>
      <c r="B236" s="31"/>
      <c r="C236" s="209"/>
      <c r="D236" s="33"/>
      <c r="E236" s="33"/>
    </row>
    <row r="237" spans="1:5" ht="12" customHeight="1">
      <c r="A237" s="30" t="s">
        <v>58</v>
      </c>
      <c r="B237" s="31"/>
      <c r="C237" s="209"/>
      <c r="D237" s="33"/>
      <c r="E237" s="33"/>
    </row>
    <row r="238" spans="1:5" ht="12" customHeight="1">
      <c r="A238" s="30"/>
      <c r="B238" s="31"/>
      <c r="C238" s="209"/>
      <c r="D238" s="33"/>
      <c r="E238" s="33"/>
    </row>
    <row r="239" spans="1:5" ht="12" customHeight="1">
      <c r="A239" s="30" t="s">
        <v>59</v>
      </c>
      <c r="B239" s="31" t="s">
        <v>60</v>
      </c>
      <c r="C239" s="209"/>
      <c r="D239" s="33"/>
      <c r="E239" s="33"/>
    </row>
    <row r="240" spans="1:5" s="22" customFormat="1" ht="12" customHeight="1">
      <c r="A240" s="30" t="s">
        <v>373</v>
      </c>
      <c r="B240" s="31">
        <v>4300</v>
      </c>
      <c r="C240" s="211">
        <f>SUM(C241)</f>
        <v>745670</v>
      </c>
      <c r="D240" s="36">
        <f>SUM(D241)</f>
        <v>756629</v>
      </c>
      <c r="E240" s="36">
        <f>SUM(E241)</f>
        <v>756629</v>
      </c>
    </row>
    <row r="241" spans="1:5" ht="12" customHeight="1">
      <c r="A241" s="34" t="s">
        <v>374</v>
      </c>
      <c r="B241" s="35">
        <v>4302</v>
      </c>
      <c r="C241" s="209">
        <v>745670</v>
      </c>
      <c r="D241" s="33">
        <v>756629</v>
      </c>
      <c r="E241" s="33">
        <v>756629</v>
      </c>
    </row>
    <row r="242" spans="1:5" ht="12" customHeight="1">
      <c r="A242" s="30" t="s">
        <v>267</v>
      </c>
      <c r="B242" s="35"/>
      <c r="C242" s="209">
        <f>SUM(C240)</f>
        <v>745670</v>
      </c>
      <c r="D242" s="33">
        <f>SUM(D240)</f>
        <v>756629</v>
      </c>
      <c r="E242" s="33">
        <f>SUM(E240)</f>
        <v>756629</v>
      </c>
    </row>
    <row r="243" spans="1:5" s="22" customFormat="1" ht="12" customHeight="1">
      <c r="A243" s="30" t="s">
        <v>61</v>
      </c>
      <c r="B243" s="31">
        <v>5500</v>
      </c>
      <c r="C243" s="211">
        <v>200000</v>
      </c>
      <c r="D243" s="36">
        <v>199977</v>
      </c>
      <c r="E243" s="36">
        <v>199977</v>
      </c>
    </row>
    <row r="244" spans="1:5" s="22" customFormat="1" ht="12" customHeight="1" thickBot="1">
      <c r="A244" s="30" t="s">
        <v>474</v>
      </c>
      <c r="B244" s="31">
        <v>9999</v>
      </c>
      <c r="C244" s="225">
        <f>SUM(C242,C243)</f>
        <v>945670</v>
      </c>
      <c r="D244" s="226">
        <f>SUM(D242,D243)</f>
        <v>956606</v>
      </c>
      <c r="E244" s="226">
        <f>SUM(E242,E243)</f>
        <v>956606</v>
      </c>
    </row>
    <row r="245" spans="1:5" s="22" customFormat="1" ht="12" customHeight="1">
      <c r="A245" s="30"/>
      <c r="B245" s="31"/>
      <c r="C245" s="228"/>
      <c r="D245" s="229"/>
      <c r="E245" s="229"/>
    </row>
    <row r="246" spans="1:5" ht="12" customHeight="1">
      <c r="A246" s="30" t="s">
        <v>63</v>
      </c>
      <c r="B246" s="31" t="s">
        <v>64</v>
      </c>
      <c r="C246" s="209"/>
      <c r="D246" s="33"/>
      <c r="E246" s="33"/>
    </row>
    <row r="247" spans="1:5" s="22" customFormat="1" ht="12" customHeight="1">
      <c r="A247" s="30" t="s">
        <v>373</v>
      </c>
      <c r="B247" s="31">
        <v>4300</v>
      </c>
      <c r="C247" s="211">
        <f>SUM(C248)</f>
        <v>750069</v>
      </c>
      <c r="D247" s="36">
        <f>SUM(D248)</f>
        <v>761093</v>
      </c>
      <c r="E247" s="36">
        <f>SUM(E248)</f>
        <v>761093</v>
      </c>
    </row>
    <row r="248" spans="1:5" ht="12" customHeight="1">
      <c r="A248" s="34" t="s">
        <v>374</v>
      </c>
      <c r="B248" s="35">
        <v>4302</v>
      </c>
      <c r="C248" s="209">
        <v>750069</v>
      </c>
      <c r="D248" s="33">
        <v>761093</v>
      </c>
      <c r="E248" s="33">
        <v>761093</v>
      </c>
    </row>
    <row r="249" spans="1:5" s="22" customFormat="1" ht="12" customHeight="1" thickBot="1">
      <c r="A249" s="30" t="s">
        <v>474</v>
      </c>
      <c r="B249" s="31">
        <v>9999</v>
      </c>
      <c r="C249" s="225">
        <f>SUM(C247)</f>
        <v>750069</v>
      </c>
      <c r="D249" s="226">
        <f>SUM(D247)</f>
        <v>761093</v>
      </c>
      <c r="E249" s="226">
        <f>SUM(E247)</f>
        <v>761093</v>
      </c>
    </row>
    <row r="250" spans="1:5" s="22" customFormat="1" ht="12" customHeight="1">
      <c r="A250" s="30"/>
      <c r="B250" s="31"/>
      <c r="C250" s="228"/>
      <c r="D250" s="229"/>
      <c r="E250" s="229"/>
    </row>
    <row r="251" spans="1:5" ht="12" customHeight="1">
      <c r="A251" s="30" t="s">
        <v>65</v>
      </c>
      <c r="B251" s="31" t="s">
        <v>66</v>
      </c>
      <c r="C251" s="209"/>
      <c r="D251" s="33"/>
      <c r="E251" s="33"/>
    </row>
    <row r="252" spans="1:5" s="22" customFormat="1" ht="12" customHeight="1">
      <c r="A252" s="30" t="s">
        <v>373</v>
      </c>
      <c r="B252" s="31">
        <v>4300</v>
      </c>
      <c r="C252" s="211">
        <f>SUM(C253)</f>
        <v>155326</v>
      </c>
      <c r="D252" s="36">
        <f>SUM(D253)</f>
        <v>157609</v>
      </c>
      <c r="E252" s="36">
        <f>SUM(E253)</f>
        <v>157609</v>
      </c>
    </row>
    <row r="253" spans="1:5" ht="12" customHeight="1">
      <c r="A253" s="34" t="s">
        <v>374</v>
      </c>
      <c r="B253" s="35">
        <v>4302</v>
      </c>
      <c r="C253" s="209">
        <v>155326</v>
      </c>
      <c r="D253" s="33">
        <v>157609</v>
      </c>
      <c r="E253" s="33">
        <v>157609</v>
      </c>
    </row>
    <row r="254" spans="1:5" s="22" customFormat="1" ht="12" customHeight="1" thickBot="1">
      <c r="A254" s="30" t="s">
        <v>474</v>
      </c>
      <c r="B254" s="31">
        <v>9999</v>
      </c>
      <c r="C254" s="225">
        <f>SUM(C252)</f>
        <v>155326</v>
      </c>
      <c r="D254" s="226">
        <f>SUM(D252)</f>
        <v>157609</v>
      </c>
      <c r="E254" s="226">
        <f>SUM(E252)</f>
        <v>157609</v>
      </c>
    </row>
    <row r="255" spans="1:5" ht="12" customHeight="1">
      <c r="A255" s="34"/>
      <c r="B255" s="35" t="s">
        <v>32</v>
      </c>
      <c r="C255" s="207"/>
      <c r="D255" s="208"/>
      <c r="E255" s="208"/>
    </row>
    <row r="256" spans="1:5" ht="12" customHeight="1">
      <c r="A256" s="30" t="s">
        <v>67</v>
      </c>
      <c r="B256" s="31" t="s">
        <v>68</v>
      </c>
      <c r="C256" s="209"/>
      <c r="D256" s="33"/>
      <c r="E256" s="33"/>
    </row>
    <row r="257" spans="1:5" s="22" customFormat="1" ht="12" customHeight="1">
      <c r="A257" s="30" t="s">
        <v>373</v>
      </c>
      <c r="B257" s="31">
        <v>4300</v>
      </c>
      <c r="C257" s="211">
        <f>SUM(C258)</f>
        <v>1976461</v>
      </c>
      <c r="D257" s="36">
        <f>SUM(D258)</f>
        <v>2005509</v>
      </c>
      <c r="E257" s="36">
        <f>SUM(E258)</f>
        <v>2005509</v>
      </c>
    </row>
    <row r="258" spans="1:5" ht="12" customHeight="1">
      <c r="A258" s="34" t="s">
        <v>374</v>
      </c>
      <c r="B258" s="35">
        <v>4302</v>
      </c>
      <c r="C258" s="209">
        <v>1976461</v>
      </c>
      <c r="D258" s="33">
        <v>2005509</v>
      </c>
      <c r="E258" s="33">
        <v>2005509</v>
      </c>
    </row>
    <row r="259" spans="1:5" s="22" customFormat="1" ht="12" customHeight="1">
      <c r="A259" s="30" t="s">
        <v>267</v>
      </c>
      <c r="B259" s="31">
        <v>9999</v>
      </c>
      <c r="C259" s="211">
        <f>SUM(C257)</f>
        <v>1976461</v>
      </c>
      <c r="D259" s="36">
        <f>SUM(D257)</f>
        <v>2005509</v>
      </c>
      <c r="E259" s="36">
        <f>SUM(E257)</f>
        <v>2005509</v>
      </c>
    </row>
    <row r="260" spans="1:5" s="22" customFormat="1" ht="12" customHeight="1">
      <c r="A260" s="30" t="s">
        <v>61</v>
      </c>
      <c r="B260" s="31">
        <v>5500</v>
      </c>
      <c r="C260" s="211"/>
      <c r="D260" s="36">
        <v>200000</v>
      </c>
      <c r="E260" s="36"/>
    </row>
    <row r="261" spans="1:5" s="22" customFormat="1" ht="12" customHeight="1" thickBot="1">
      <c r="A261" s="30" t="s">
        <v>62</v>
      </c>
      <c r="B261" s="31">
        <v>9999</v>
      </c>
      <c r="C261" s="225">
        <f>SUM(C260,C259)</f>
        <v>1976461</v>
      </c>
      <c r="D261" s="226">
        <f>SUM(D260,D259)</f>
        <v>2205509</v>
      </c>
      <c r="E261" s="226">
        <f>SUM(E260,E259)</f>
        <v>2005509</v>
      </c>
    </row>
    <row r="262" spans="1:5" ht="12" customHeight="1">
      <c r="A262" s="34"/>
      <c r="B262" s="35"/>
      <c r="C262" s="207"/>
      <c r="D262" s="208"/>
      <c r="E262" s="208"/>
    </row>
    <row r="263" spans="1:5" ht="12" customHeight="1">
      <c r="A263" s="30" t="s">
        <v>69</v>
      </c>
      <c r="B263" s="31" t="s">
        <v>70</v>
      </c>
      <c r="C263" s="209"/>
      <c r="D263" s="33"/>
      <c r="E263" s="33"/>
    </row>
    <row r="264" spans="1:5" s="22" customFormat="1" ht="12" customHeight="1">
      <c r="A264" s="30" t="s">
        <v>340</v>
      </c>
      <c r="B264" s="31">
        <v>100</v>
      </c>
      <c r="C264" s="210">
        <f>SUM(C265:C266)</f>
        <v>353046</v>
      </c>
      <c r="D264" s="32">
        <f>SUM(D265:D266)</f>
        <v>350414</v>
      </c>
      <c r="E264" s="32">
        <f>SUM(E265:E266)</f>
        <v>333789</v>
      </c>
    </row>
    <row r="265" spans="1:5" ht="12" customHeight="1">
      <c r="A265" s="34" t="s">
        <v>341</v>
      </c>
      <c r="B265" s="35">
        <v>101</v>
      </c>
      <c r="C265" s="209">
        <v>353046</v>
      </c>
      <c r="D265" s="33">
        <v>350414</v>
      </c>
      <c r="E265" s="33">
        <v>333789</v>
      </c>
    </row>
    <row r="266" spans="1:5" ht="12" customHeight="1">
      <c r="A266" s="34" t="s">
        <v>343</v>
      </c>
      <c r="B266" s="35">
        <v>109</v>
      </c>
      <c r="C266" s="209"/>
      <c r="D266" s="33"/>
      <c r="E266" s="33"/>
    </row>
    <row r="267" spans="1:5" s="22" customFormat="1" ht="12" customHeight="1">
      <c r="A267" s="30" t="s">
        <v>344</v>
      </c>
      <c r="B267" s="31">
        <v>200</v>
      </c>
      <c r="C267" s="210">
        <f>SUM(C268:C272)</f>
        <v>14024</v>
      </c>
      <c r="D267" s="32">
        <f>SUM(D268:D272)</f>
        <v>35410</v>
      </c>
      <c r="E267" s="32">
        <f>SUM(E268:E272)</f>
        <v>35410</v>
      </c>
    </row>
    <row r="268" spans="1:5" ht="12" customHeight="1">
      <c r="A268" s="34" t="s">
        <v>345</v>
      </c>
      <c r="B268" s="35">
        <v>201</v>
      </c>
      <c r="C268" s="209">
        <v>14024</v>
      </c>
      <c r="D268" s="33">
        <v>22199</v>
      </c>
      <c r="E268" s="33">
        <v>22199</v>
      </c>
    </row>
    <row r="269" spans="1:5" ht="12" customHeight="1">
      <c r="A269" s="34" t="s">
        <v>346</v>
      </c>
      <c r="B269" s="35">
        <v>202</v>
      </c>
      <c r="C269" s="209"/>
      <c r="D269" s="33">
        <v>94</v>
      </c>
      <c r="E269" s="33">
        <v>94</v>
      </c>
    </row>
    <row r="270" spans="1:5" ht="12" customHeight="1">
      <c r="A270" s="34" t="s">
        <v>347</v>
      </c>
      <c r="B270" s="35">
        <v>205</v>
      </c>
      <c r="C270" s="209"/>
      <c r="D270" s="33">
        <v>8820</v>
      </c>
      <c r="E270" s="33">
        <v>8820</v>
      </c>
    </row>
    <row r="271" spans="1:5" ht="12" customHeight="1">
      <c r="A271" s="34" t="s">
        <v>363</v>
      </c>
      <c r="B271" s="35">
        <v>208</v>
      </c>
      <c r="C271" s="209"/>
      <c r="D271" s="33">
        <v>2113</v>
      </c>
      <c r="E271" s="33">
        <v>2113</v>
      </c>
    </row>
    <row r="272" spans="1:5" ht="12" customHeight="1">
      <c r="A272" s="34" t="s">
        <v>349</v>
      </c>
      <c r="B272" s="35">
        <v>209</v>
      </c>
      <c r="C272" s="209"/>
      <c r="D272" s="33">
        <v>2184</v>
      </c>
      <c r="E272" s="33">
        <v>2184</v>
      </c>
    </row>
    <row r="273" spans="1:5" s="22" customFormat="1" ht="12" customHeight="1">
      <c r="A273" s="30" t="s">
        <v>350</v>
      </c>
      <c r="B273" s="31">
        <v>300</v>
      </c>
      <c r="C273" s="211">
        <v>92220</v>
      </c>
      <c r="D273" s="36">
        <v>93989</v>
      </c>
      <c r="E273" s="36">
        <v>89078</v>
      </c>
    </row>
    <row r="274" spans="1:5" s="22" customFormat="1" ht="12" customHeight="1">
      <c r="A274" s="30" t="s">
        <v>351</v>
      </c>
      <c r="B274" s="31">
        <v>500</v>
      </c>
      <c r="C274" s="211">
        <v>15417</v>
      </c>
      <c r="D274" s="36">
        <v>16914</v>
      </c>
      <c r="E274" s="36">
        <v>16086</v>
      </c>
    </row>
    <row r="275" spans="1:5" s="22" customFormat="1" ht="12" customHeight="1">
      <c r="A275" s="30" t="s">
        <v>352</v>
      </c>
      <c r="B275" s="31">
        <v>700</v>
      </c>
      <c r="C275" s="211">
        <v>2850</v>
      </c>
      <c r="D275" s="36">
        <v>2895</v>
      </c>
      <c r="E275" s="36">
        <v>2787</v>
      </c>
    </row>
    <row r="276" spans="1:5" s="22" customFormat="1" ht="12" customHeight="1" thickBot="1">
      <c r="A276" s="30" t="s">
        <v>474</v>
      </c>
      <c r="B276" s="231">
        <v>9999</v>
      </c>
      <c r="C276" s="212">
        <f>SUM(C264,C267,C273:C275)</f>
        <v>477557</v>
      </c>
      <c r="D276" s="213">
        <f>SUM(D264,D267,D273:D275)</f>
        <v>499622</v>
      </c>
      <c r="E276" s="213">
        <f>SUM(E264,E267,E273:E275)</f>
        <v>477150</v>
      </c>
    </row>
    <row r="277" spans="1:5" ht="12" customHeight="1">
      <c r="A277" s="30" t="s">
        <v>71</v>
      </c>
      <c r="B277" s="31" t="s">
        <v>72</v>
      </c>
      <c r="C277" s="209"/>
      <c r="D277" s="33"/>
      <c r="E277" s="33"/>
    </row>
    <row r="278" spans="1:5" s="22" customFormat="1" ht="12" customHeight="1">
      <c r="A278" s="30" t="s">
        <v>340</v>
      </c>
      <c r="B278" s="31">
        <v>100</v>
      </c>
      <c r="C278" s="210">
        <f>SUM(C279:C280)</f>
        <v>114413</v>
      </c>
      <c r="D278" s="32">
        <f>SUM(D279:D280)</f>
        <v>113687</v>
      </c>
      <c r="E278" s="32">
        <f>SUM(E279:E280)</f>
        <v>110831</v>
      </c>
    </row>
    <row r="279" spans="1:5" ht="12" customHeight="1">
      <c r="A279" s="34" t="s">
        <v>341</v>
      </c>
      <c r="B279" s="35">
        <v>101</v>
      </c>
      <c r="C279" s="209">
        <v>114413</v>
      </c>
      <c r="D279" s="33">
        <v>113687</v>
      </c>
      <c r="E279" s="33">
        <v>110831</v>
      </c>
    </row>
    <row r="280" spans="1:5" ht="12" customHeight="1">
      <c r="A280" s="34" t="s">
        <v>343</v>
      </c>
      <c r="B280" s="35">
        <v>109</v>
      </c>
      <c r="C280" s="209"/>
      <c r="D280" s="33"/>
      <c r="E280" s="33"/>
    </row>
    <row r="281" spans="1:5" s="22" customFormat="1" ht="12" customHeight="1">
      <c r="A281" s="30" t="s">
        <v>344</v>
      </c>
      <c r="B281" s="31">
        <v>200</v>
      </c>
      <c r="C281" s="210">
        <f>SUM(C282:C285)</f>
        <v>0</v>
      </c>
      <c r="D281" s="32">
        <f>SUM(D282:D285)</f>
        <v>3784</v>
      </c>
      <c r="E281" s="32">
        <f>SUM(E282:E285)</f>
        <v>3784</v>
      </c>
    </row>
    <row r="282" spans="1:5" ht="12" customHeight="1">
      <c r="A282" s="34" t="s">
        <v>345</v>
      </c>
      <c r="B282" s="35">
        <v>201</v>
      </c>
      <c r="C282" s="209"/>
      <c r="D282" s="33"/>
      <c r="E282" s="33"/>
    </row>
    <row r="283" spans="1:5" ht="12" customHeight="1">
      <c r="A283" s="34" t="s">
        <v>347</v>
      </c>
      <c r="B283" s="35">
        <v>205</v>
      </c>
      <c r="C283" s="209"/>
      <c r="D283" s="33">
        <v>2727</v>
      </c>
      <c r="E283" s="33">
        <v>2727</v>
      </c>
    </row>
    <row r="284" spans="1:5" ht="12" customHeight="1">
      <c r="A284" s="34" t="s">
        <v>363</v>
      </c>
      <c r="B284" s="35">
        <v>208</v>
      </c>
      <c r="C284" s="209"/>
      <c r="D284" s="33">
        <v>351</v>
      </c>
      <c r="E284" s="33">
        <v>351</v>
      </c>
    </row>
    <row r="285" spans="1:5" ht="12" customHeight="1">
      <c r="A285" s="34" t="s">
        <v>349</v>
      </c>
      <c r="B285" s="35">
        <v>209</v>
      </c>
      <c r="C285" s="209"/>
      <c r="D285" s="33">
        <v>706</v>
      </c>
      <c r="E285" s="33">
        <v>706</v>
      </c>
    </row>
    <row r="286" spans="1:5" s="22" customFormat="1" ht="12" customHeight="1">
      <c r="A286" s="30" t="s">
        <v>350</v>
      </c>
      <c r="B286" s="31">
        <v>300</v>
      </c>
      <c r="C286" s="211">
        <v>29034</v>
      </c>
      <c r="D286" s="36">
        <v>28019</v>
      </c>
      <c r="E286" s="36">
        <v>28019</v>
      </c>
    </row>
    <row r="287" spans="1:5" s="22" customFormat="1" ht="12" customHeight="1">
      <c r="A287" s="30" t="s">
        <v>351</v>
      </c>
      <c r="B287" s="31">
        <v>500</v>
      </c>
      <c r="C287" s="211">
        <v>4805</v>
      </c>
      <c r="D287" s="36">
        <v>4914</v>
      </c>
      <c r="E287" s="36">
        <v>4914</v>
      </c>
    </row>
    <row r="288" spans="1:5" s="22" customFormat="1" ht="12" customHeight="1">
      <c r="A288" s="30" t="s">
        <v>352</v>
      </c>
      <c r="B288" s="31">
        <v>700</v>
      </c>
      <c r="C288" s="211">
        <v>600</v>
      </c>
      <c r="D288" s="36">
        <v>600</v>
      </c>
      <c r="E288" s="36">
        <v>491</v>
      </c>
    </row>
    <row r="289" spans="1:5" s="41" customFormat="1" ht="12" customHeight="1">
      <c r="A289" s="30" t="s">
        <v>353</v>
      </c>
      <c r="B289" s="31">
        <v>1000</v>
      </c>
      <c r="C289" s="211">
        <f>SUM(C290:C296)</f>
        <v>22310</v>
      </c>
      <c r="D289" s="36">
        <f>SUM(D290:D296)</f>
        <v>47281</v>
      </c>
      <c r="E289" s="36">
        <f>SUM(E290:E296)</f>
        <v>24283</v>
      </c>
    </row>
    <row r="290" spans="1:5" s="43" customFormat="1" ht="12" customHeight="1">
      <c r="A290" s="34" t="s">
        <v>368</v>
      </c>
      <c r="B290" s="35">
        <v>1012</v>
      </c>
      <c r="C290" s="209">
        <v>6000</v>
      </c>
      <c r="D290" s="33">
        <v>30551</v>
      </c>
      <c r="E290" s="33">
        <v>17265</v>
      </c>
    </row>
    <row r="291" spans="1:5" s="43" customFormat="1" ht="12" customHeight="1">
      <c r="A291" s="34" t="s">
        <v>354</v>
      </c>
      <c r="B291" s="35">
        <v>1013</v>
      </c>
      <c r="C291" s="209">
        <v>7000</v>
      </c>
      <c r="D291" s="33">
        <v>7000</v>
      </c>
      <c r="E291" s="33">
        <v>5850</v>
      </c>
    </row>
    <row r="292" spans="1:5" s="43" customFormat="1" ht="12" customHeight="1">
      <c r="A292" s="34" t="s">
        <v>355</v>
      </c>
      <c r="B292" s="35">
        <v>1015</v>
      </c>
      <c r="C292" s="209">
        <v>4878</v>
      </c>
      <c r="D292" s="33">
        <v>4878</v>
      </c>
      <c r="E292" s="33">
        <v>300</v>
      </c>
    </row>
    <row r="293" spans="1:5" s="43" customFormat="1" ht="12" customHeight="1">
      <c r="A293" s="34" t="s">
        <v>357</v>
      </c>
      <c r="B293" s="35">
        <v>1020</v>
      </c>
      <c r="C293" s="209">
        <v>1000</v>
      </c>
      <c r="D293" s="33">
        <v>986</v>
      </c>
      <c r="E293" s="33">
        <v>434</v>
      </c>
    </row>
    <row r="294" spans="1:5" s="43" customFormat="1" ht="12" customHeight="1">
      <c r="A294" s="34" t="s">
        <v>359</v>
      </c>
      <c r="B294" s="35">
        <v>1051</v>
      </c>
      <c r="C294" s="209"/>
      <c r="D294" s="33">
        <v>14</v>
      </c>
      <c r="E294" s="33">
        <v>14</v>
      </c>
    </row>
    <row r="295" spans="1:5" s="43" customFormat="1" ht="12" customHeight="1">
      <c r="A295" s="34" t="s">
        <v>367</v>
      </c>
      <c r="B295" s="35">
        <v>1091</v>
      </c>
      <c r="C295" s="209">
        <v>3432</v>
      </c>
      <c r="D295" s="33">
        <v>3432</v>
      </c>
      <c r="E295" s="33">
        <v>0</v>
      </c>
    </row>
    <row r="296" spans="1:5" s="43" customFormat="1" ht="12" customHeight="1">
      <c r="A296" s="34" t="s">
        <v>361</v>
      </c>
      <c r="B296" s="35">
        <v>1098</v>
      </c>
      <c r="C296" s="209"/>
      <c r="D296" s="33">
        <v>420</v>
      </c>
      <c r="E296" s="33">
        <v>420</v>
      </c>
    </row>
    <row r="297" spans="1:5" s="22" customFormat="1" ht="12" customHeight="1" thickBot="1">
      <c r="A297" s="30" t="s">
        <v>474</v>
      </c>
      <c r="B297" s="31">
        <v>9999</v>
      </c>
      <c r="C297" s="212">
        <f>SUM(C278,C281,C286:C289)</f>
        <v>171162</v>
      </c>
      <c r="D297" s="213">
        <f>SUM(D278,D281,D286:D289)</f>
        <v>198285</v>
      </c>
      <c r="E297" s="213">
        <f>SUM(E278,E281,E286:E289)</f>
        <v>172322</v>
      </c>
    </row>
    <row r="298" spans="1:5" s="22" customFormat="1" ht="12" customHeight="1" thickBot="1">
      <c r="A298" s="206" t="s">
        <v>73</v>
      </c>
      <c r="B298" s="218"/>
      <c r="C298" s="219">
        <f>SUM(C244,C249,C254,C261,C276,C297)</f>
        <v>4476245</v>
      </c>
      <c r="D298" s="230">
        <f>SUM(D244,D249,D254,D261,D276,D297)</f>
        <v>4778724</v>
      </c>
      <c r="E298" s="230">
        <f>SUM(E244,E249,E254,E261,E276,E297)</f>
        <v>4530289</v>
      </c>
    </row>
    <row r="299" spans="1:5" s="22" customFormat="1" ht="12" customHeight="1" thickTop="1">
      <c r="A299" s="44"/>
      <c r="B299" s="25"/>
      <c r="C299" s="237"/>
      <c r="D299" s="45"/>
      <c r="E299" s="45"/>
    </row>
    <row r="300" spans="1:5" s="43" customFormat="1" ht="12" customHeight="1">
      <c r="A300" s="30" t="s">
        <v>74</v>
      </c>
      <c r="B300" s="31"/>
      <c r="C300" s="209"/>
      <c r="D300" s="33"/>
      <c r="E300" s="33"/>
    </row>
    <row r="301" spans="1:5" s="43" customFormat="1" ht="12" customHeight="1">
      <c r="A301" s="30" t="s">
        <v>475</v>
      </c>
      <c r="B301" s="31"/>
      <c r="C301" s="209"/>
      <c r="D301" s="33"/>
      <c r="E301" s="33"/>
    </row>
    <row r="302" spans="1:5" s="43" customFormat="1" ht="12" customHeight="1">
      <c r="A302" s="30" t="s">
        <v>75</v>
      </c>
      <c r="B302" s="31" t="s">
        <v>76</v>
      </c>
      <c r="C302" s="209"/>
      <c r="D302" s="33"/>
      <c r="E302" s="33"/>
    </row>
    <row r="303" spans="1:5" s="41" customFormat="1" ht="12" customHeight="1">
      <c r="A303" s="30" t="s">
        <v>344</v>
      </c>
      <c r="B303" s="31">
        <v>200</v>
      </c>
      <c r="C303" s="211">
        <f>SUM(C304:C306)</f>
        <v>0</v>
      </c>
      <c r="D303" s="211">
        <f>SUM(D304:D306)</f>
        <v>252195</v>
      </c>
      <c r="E303" s="211">
        <f>SUM(E304:E306)</f>
        <v>252195</v>
      </c>
    </row>
    <row r="304" spans="1:5" s="43" customFormat="1" ht="12" customHeight="1">
      <c r="A304" s="34" t="s">
        <v>345</v>
      </c>
      <c r="B304" s="35">
        <v>201</v>
      </c>
      <c r="C304" s="209"/>
      <c r="D304" s="209">
        <v>241115</v>
      </c>
      <c r="E304" s="209">
        <v>241115</v>
      </c>
    </row>
    <row r="305" spans="1:5" s="43" customFormat="1" ht="12" customHeight="1">
      <c r="A305" s="34" t="s">
        <v>375</v>
      </c>
      <c r="B305" s="35">
        <v>208</v>
      </c>
      <c r="C305" s="209"/>
      <c r="D305" s="209">
        <v>10700</v>
      </c>
      <c r="E305" s="209">
        <v>10700</v>
      </c>
    </row>
    <row r="306" spans="1:5" s="43" customFormat="1" ht="12" customHeight="1">
      <c r="A306" s="34" t="s">
        <v>349</v>
      </c>
      <c r="B306" s="35">
        <v>209</v>
      </c>
      <c r="C306" s="209"/>
      <c r="D306" s="209">
        <v>380</v>
      </c>
      <c r="E306" s="209">
        <v>380</v>
      </c>
    </row>
    <row r="307" spans="1:5" s="41" customFormat="1" ht="12" customHeight="1">
      <c r="A307" s="30" t="s">
        <v>350</v>
      </c>
      <c r="B307" s="31">
        <v>300</v>
      </c>
      <c r="C307" s="211"/>
      <c r="D307" s="211">
        <v>58603</v>
      </c>
      <c r="E307" s="211">
        <v>58603</v>
      </c>
    </row>
    <row r="308" spans="1:5" s="41" customFormat="1" ht="12" customHeight="1">
      <c r="A308" s="30" t="s">
        <v>351</v>
      </c>
      <c r="B308" s="31">
        <v>500</v>
      </c>
      <c r="C308" s="211"/>
      <c r="D308" s="211">
        <v>11634</v>
      </c>
      <c r="E308" s="211">
        <v>11634</v>
      </c>
    </row>
    <row r="309" spans="1:5" s="41" customFormat="1" ht="12" customHeight="1">
      <c r="A309" s="30" t="s">
        <v>352</v>
      </c>
      <c r="B309" s="31">
        <v>700</v>
      </c>
      <c r="C309" s="211"/>
      <c r="D309" s="211">
        <v>2537</v>
      </c>
      <c r="E309" s="211">
        <v>2537</v>
      </c>
    </row>
    <row r="310" spans="1:5" s="41" customFormat="1" ht="12" customHeight="1" thickBot="1">
      <c r="A310" s="30" t="s">
        <v>35</v>
      </c>
      <c r="B310" s="31">
        <v>9999</v>
      </c>
      <c r="C310" s="225">
        <f>SUM(C303,C307:C309)</f>
        <v>0</v>
      </c>
      <c r="D310" s="225">
        <f>SUM(D303,D307:D309)</f>
        <v>324969</v>
      </c>
      <c r="E310" s="225">
        <f>SUM(E303,E307:E309)</f>
        <v>324969</v>
      </c>
    </row>
    <row r="311" spans="1:5" s="43" customFormat="1" ht="12" customHeight="1">
      <c r="A311" s="34"/>
      <c r="B311" s="35"/>
      <c r="C311" s="207"/>
      <c r="D311" s="208"/>
      <c r="E311" s="208"/>
    </row>
    <row r="312" spans="1:5" ht="12" customHeight="1">
      <c r="A312" s="30" t="s">
        <v>77</v>
      </c>
      <c r="B312" s="31" t="s">
        <v>78</v>
      </c>
      <c r="C312" s="209"/>
      <c r="D312" s="33"/>
      <c r="E312" s="33"/>
    </row>
    <row r="313" spans="1:5" s="22" customFormat="1" ht="12" customHeight="1">
      <c r="A313" s="30" t="s">
        <v>340</v>
      </c>
      <c r="B313" s="31">
        <v>100</v>
      </c>
      <c r="C313" s="210">
        <f>SUM(C314:C315)</f>
        <v>94391</v>
      </c>
      <c r="D313" s="32">
        <f>SUM(D314:D315)</f>
        <v>98549</v>
      </c>
      <c r="E313" s="32">
        <f>SUM(E314:E315)</f>
        <v>93821</v>
      </c>
    </row>
    <row r="314" spans="1:5" ht="12" customHeight="1">
      <c r="A314" s="34" t="s">
        <v>341</v>
      </c>
      <c r="B314" s="35">
        <v>101</v>
      </c>
      <c r="C314" s="209">
        <v>94391</v>
      </c>
      <c r="D314" s="33">
        <v>98549</v>
      </c>
      <c r="E314" s="33">
        <v>93821</v>
      </c>
    </row>
    <row r="315" spans="1:5" ht="12" customHeight="1">
      <c r="A315" s="34" t="s">
        <v>343</v>
      </c>
      <c r="B315" s="35">
        <v>109</v>
      </c>
      <c r="C315" s="209"/>
      <c r="D315" s="33"/>
      <c r="E315" s="33"/>
    </row>
    <row r="316" spans="1:5" s="22" customFormat="1" ht="12" customHeight="1">
      <c r="A316" s="30" t="s">
        <v>344</v>
      </c>
      <c r="B316" s="31">
        <v>200</v>
      </c>
      <c r="C316" s="210">
        <f>SUM(C317:C320)</f>
        <v>6822</v>
      </c>
      <c r="D316" s="32">
        <f>SUM(D317:D320)</f>
        <v>8244</v>
      </c>
      <c r="E316" s="32">
        <f>SUM(E317:E320)</f>
        <v>8231</v>
      </c>
    </row>
    <row r="317" spans="1:5" ht="12" customHeight="1">
      <c r="A317" s="34" t="s">
        <v>345</v>
      </c>
      <c r="B317" s="35">
        <v>201</v>
      </c>
      <c r="C317" s="209">
        <v>6822</v>
      </c>
      <c r="D317" s="33">
        <v>4928</v>
      </c>
      <c r="E317" s="33">
        <v>4915</v>
      </c>
    </row>
    <row r="318" spans="1:5" ht="12" customHeight="1">
      <c r="A318" s="34" t="s">
        <v>347</v>
      </c>
      <c r="B318" s="35">
        <v>205</v>
      </c>
      <c r="C318" s="209"/>
      <c r="D318" s="33">
        <v>2479</v>
      </c>
      <c r="E318" s="33">
        <v>2479</v>
      </c>
    </row>
    <row r="319" spans="1:5" ht="12" customHeight="1">
      <c r="A319" s="34" t="s">
        <v>363</v>
      </c>
      <c r="B319" s="35">
        <v>208</v>
      </c>
      <c r="C319" s="209"/>
      <c r="D319" s="33">
        <v>467</v>
      </c>
      <c r="E319" s="33">
        <v>467</v>
      </c>
    </row>
    <row r="320" spans="1:5" ht="12" customHeight="1">
      <c r="A320" s="34" t="s">
        <v>364</v>
      </c>
      <c r="B320" s="35">
        <v>209</v>
      </c>
      <c r="C320" s="209"/>
      <c r="D320" s="33">
        <v>370</v>
      </c>
      <c r="E320" s="33">
        <v>370</v>
      </c>
    </row>
    <row r="321" spans="1:5" s="22" customFormat="1" ht="12" customHeight="1">
      <c r="A321" s="30" t="s">
        <v>350</v>
      </c>
      <c r="B321" s="31">
        <v>300</v>
      </c>
      <c r="C321" s="211">
        <v>25514</v>
      </c>
      <c r="D321" s="36">
        <v>25309</v>
      </c>
      <c r="E321" s="36">
        <v>24815</v>
      </c>
    </row>
    <row r="322" spans="1:5" s="22" customFormat="1" ht="12" customHeight="1">
      <c r="A322" s="30" t="s">
        <v>351</v>
      </c>
      <c r="B322" s="31">
        <v>500</v>
      </c>
      <c r="C322" s="211">
        <v>4251</v>
      </c>
      <c r="D322" s="36">
        <v>4431</v>
      </c>
      <c r="E322" s="36">
        <v>4384</v>
      </c>
    </row>
    <row r="323" spans="1:5" s="22" customFormat="1" ht="12" customHeight="1">
      <c r="A323" s="30" t="s">
        <v>352</v>
      </c>
      <c r="B323" s="31">
        <v>700</v>
      </c>
      <c r="C323" s="211">
        <v>700</v>
      </c>
      <c r="D323" s="36">
        <v>700</v>
      </c>
      <c r="E323" s="36">
        <v>643</v>
      </c>
    </row>
    <row r="324" spans="1:5" s="41" customFormat="1" ht="12" customHeight="1">
      <c r="A324" s="30" t="s">
        <v>353</v>
      </c>
      <c r="B324" s="31">
        <v>1000</v>
      </c>
      <c r="C324" s="211">
        <f>SUM(C325:C335)</f>
        <v>199074</v>
      </c>
      <c r="D324" s="36">
        <f>SUM(D325:D335)</f>
        <v>247504</v>
      </c>
      <c r="E324" s="36">
        <f>SUM(E325:E335)</f>
        <v>247504</v>
      </c>
    </row>
    <row r="325" spans="1:5" s="43" customFormat="1" ht="12" customHeight="1">
      <c r="A325" s="34" t="s">
        <v>376</v>
      </c>
      <c r="B325" s="35">
        <v>1011</v>
      </c>
      <c r="C325" s="209">
        <v>75000</v>
      </c>
      <c r="D325" s="33">
        <v>72458</v>
      </c>
      <c r="E325" s="33">
        <v>72458</v>
      </c>
    </row>
    <row r="326" spans="1:5" s="43" customFormat="1" ht="12" customHeight="1">
      <c r="A326" s="34" t="s">
        <v>368</v>
      </c>
      <c r="B326" s="35">
        <v>1012</v>
      </c>
      <c r="C326" s="209">
        <v>400</v>
      </c>
      <c r="D326" s="33">
        <v>217</v>
      </c>
      <c r="E326" s="33">
        <v>217</v>
      </c>
    </row>
    <row r="327" spans="1:5" s="43" customFormat="1" ht="12" customHeight="1">
      <c r="A327" s="34" t="s">
        <v>354</v>
      </c>
      <c r="B327" s="35">
        <v>1013</v>
      </c>
      <c r="C327" s="209">
        <v>10000</v>
      </c>
      <c r="D327" s="33">
        <v>2223</v>
      </c>
      <c r="E327" s="33">
        <v>2223</v>
      </c>
    </row>
    <row r="328" spans="1:5" s="43" customFormat="1" ht="12" customHeight="1">
      <c r="A328" s="34" t="s">
        <v>366</v>
      </c>
      <c r="B328" s="35">
        <v>1014</v>
      </c>
      <c r="C328" s="209"/>
      <c r="D328" s="33">
        <v>312</v>
      </c>
      <c r="E328" s="33">
        <v>312</v>
      </c>
    </row>
    <row r="329" spans="1:5" s="43" customFormat="1" ht="12" customHeight="1">
      <c r="A329" s="34" t="s">
        <v>355</v>
      </c>
      <c r="B329" s="35">
        <v>1015</v>
      </c>
      <c r="C329" s="209">
        <v>7000</v>
      </c>
      <c r="D329" s="33">
        <v>9701</v>
      </c>
      <c r="E329" s="33">
        <v>9701</v>
      </c>
    </row>
    <row r="330" spans="1:5" s="43" customFormat="1" ht="12" customHeight="1">
      <c r="A330" s="34" t="s">
        <v>356</v>
      </c>
      <c r="B330" s="35">
        <v>1016</v>
      </c>
      <c r="C330" s="209">
        <v>90343</v>
      </c>
      <c r="D330" s="33">
        <v>155212</v>
      </c>
      <c r="E330" s="33">
        <v>155212</v>
      </c>
    </row>
    <row r="331" spans="1:5" s="43" customFormat="1" ht="12" customHeight="1">
      <c r="A331" s="34" t="s">
        <v>357</v>
      </c>
      <c r="B331" s="35">
        <v>1020</v>
      </c>
      <c r="C331" s="209">
        <v>8000</v>
      </c>
      <c r="D331" s="33">
        <v>6965</v>
      </c>
      <c r="E331" s="33">
        <v>6965</v>
      </c>
    </row>
    <row r="332" spans="1:5" s="43" customFormat="1" ht="12" customHeight="1">
      <c r="A332" s="34" t="s">
        <v>358</v>
      </c>
      <c r="B332" s="35">
        <v>1030</v>
      </c>
      <c r="C332" s="209">
        <v>5000</v>
      </c>
      <c r="D332" s="33"/>
      <c r="E332" s="33"/>
    </row>
    <row r="333" spans="1:5" s="43" customFormat="1" ht="12" customHeight="1">
      <c r="A333" s="34" t="s">
        <v>359</v>
      </c>
      <c r="B333" s="35">
        <v>1051</v>
      </c>
      <c r="C333" s="209">
        <v>200</v>
      </c>
      <c r="D333" s="33">
        <v>208</v>
      </c>
      <c r="E333" s="33">
        <v>208</v>
      </c>
    </row>
    <row r="334" spans="1:5" s="43" customFormat="1" ht="12" customHeight="1">
      <c r="A334" s="34" t="s">
        <v>370</v>
      </c>
      <c r="B334" s="35">
        <v>1062</v>
      </c>
      <c r="C334" s="209">
        <v>95</v>
      </c>
      <c r="D334" s="33">
        <v>22</v>
      </c>
      <c r="E334" s="33">
        <v>22</v>
      </c>
    </row>
    <row r="335" spans="1:5" s="43" customFormat="1" ht="12" customHeight="1">
      <c r="A335" s="34" t="s">
        <v>367</v>
      </c>
      <c r="B335" s="35">
        <v>1091</v>
      </c>
      <c r="C335" s="209">
        <v>3036</v>
      </c>
      <c r="D335" s="33">
        <v>186</v>
      </c>
      <c r="E335" s="33">
        <v>186</v>
      </c>
    </row>
    <row r="336" spans="1:5" s="22" customFormat="1" ht="12" customHeight="1" thickBot="1">
      <c r="A336" s="30" t="s">
        <v>474</v>
      </c>
      <c r="B336" s="31">
        <v>9999</v>
      </c>
      <c r="C336" s="212">
        <f>SUM(C313,C316,C321:C324)</f>
        <v>330752</v>
      </c>
      <c r="D336" s="213">
        <f>SUM(D313,D316,D321:D324)</f>
        <v>384737</v>
      </c>
      <c r="E336" s="213">
        <f>SUM(E313,E316,E321:E324)</f>
        <v>379398</v>
      </c>
    </row>
    <row r="337" spans="1:5" s="445" customFormat="1" ht="12" customHeight="1">
      <c r="A337" s="444"/>
      <c r="B337" s="440"/>
      <c r="C337" s="232"/>
      <c r="D337" s="232"/>
      <c r="E337" s="232"/>
    </row>
    <row r="338" spans="1:5" ht="12" customHeight="1">
      <c r="A338" s="30" t="s">
        <v>79</v>
      </c>
      <c r="B338" s="31" t="s">
        <v>80</v>
      </c>
      <c r="C338" s="209"/>
      <c r="D338" s="33"/>
      <c r="E338" s="33"/>
    </row>
    <row r="339" spans="1:5" s="22" customFormat="1" ht="12" customHeight="1">
      <c r="A339" s="30" t="s">
        <v>340</v>
      </c>
      <c r="B339" s="31">
        <v>100</v>
      </c>
      <c r="C339" s="210">
        <f>SUM(C340:C341)</f>
        <v>260963</v>
      </c>
      <c r="D339" s="32">
        <f>SUM(D340:D341)</f>
        <v>265796</v>
      </c>
      <c r="E339" s="32">
        <f>SUM(E340:E341)</f>
        <v>241853</v>
      </c>
    </row>
    <row r="340" spans="1:5" ht="12" customHeight="1">
      <c r="A340" s="34" t="s">
        <v>341</v>
      </c>
      <c r="B340" s="35">
        <v>101</v>
      </c>
      <c r="C340" s="209">
        <v>260963</v>
      </c>
      <c r="D340" s="33">
        <v>265796</v>
      </c>
      <c r="E340" s="33">
        <v>241853</v>
      </c>
    </row>
    <row r="341" spans="1:5" ht="12" customHeight="1">
      <c r="A341" s="34" t="s">
        <v>343</v>
      </c>
      <c r="B341" s="35">
        <v>109</v>
      </c>
      <c r="C341" s="209"/>
      <c r="D341" s="33"/>
      <c r="E341" s="33"/>
    </row>
    <row r="342" spans="1:5" s="22" customFormat="1" ht="12" customHeight="1">
      <c r="A342" s="30" t="s">
        <v>344</v>
      </c>
      <c r="B342" s="31">
        <v>200</v>
      </c>
      <c r="C342" s="210">
        <f>SUM(C343:C346)</f>
        <v>24449</v>
      </c>
      <c r="D342" s="32">
        <f>SUM(D343:D346)</f>
        <v>31416</v>
      </c>
      <c r="E342" s="32">
        <f>SUM(E343:E346)</f>
        <v>28996</v>
      </c>
    </row>
    <row r="343" spans="1:5" ht="12" customHeight="1">
      <c r="A343" s="34" t="s">
        <v>345</v>
      </c>
      <c r="B343" s="35">
        <v>201</v>
      </c>
      <c r="C343" s="209">
        <v>24449</v>
      </c>
      <c r="D343" s="33">
        <v>21706</v>
      </c>
      <c r="E343" s="33">
        <v>19287</v>
      </c>
    </row>
    <row r="344" spans="1:5" ht="12" customHeight="1">
      <c r="A344" s="34" t="s">
        <v>347</v>
      </c>
      <c r="B344" s="35">
        <v>205</v>
      </c>
      <c r="C344" s="209"/>
      <c r="D344" s="33">
        <v>6438</v>
      </c>
      <c r="E344" s="33">
        <v>6438</v>
      </c>
    </row>
    <row r="345" spans="1:5" ht="12" customHeight="1">
      <c r="A345" s="34" t="s">
        <v>363</v>
      </c>
      <c r="B345" s="35">
        <v>208</v>
      </c>
      <c r="C345" s="209"/>
      <c r="D345" s="33">
        <v>2214</v>
      </c>
      <c r="E345" s="33">
        <v>2213</v>
      </c>
    </row>
    <row r="346" spans="1:5" ht="12" customHeight="1">
      <c r="A346" s="34" t="s">
        <v>364</v>
      </c>
      <c r="B346" s="35">
        <v>209</v>
      </c>
      <c r="C346" s="209"/>
      <c r="D346" s="33">
        <v>1058</v>
      </c>
      <c r="E346" s="33">
        <v>1058</v>
      </c>
    </row>
    <row r="347" spans="1:5" s="22" customFormat="1" ht="12" customHeight="1">
      <c r="A347" s="30" t="s">
        <v>350</v>
      </c>
      <c r="B347" s="31">
        <v>300</v>
      </c>
      <c r="C347" s="211">
        <v>71122</v>
      </c>
      <c r="D347" s="36">
        <v>68865</v>
      </c>
      <c r="E347" s="36">
        <v>64644</v>
      </c>
    </row>
    <row r="348" spans="1:5" s="22" customFormat="1" ht="12" customHeight="1">
      <c r="A348" s="30" t="s">
        <v>351</v>
      </c>
      <c r="B348" s="31">
        <v>500</v>
      </c>
      <c r="C348" s="211">
        <v>11987</v>
      </c>
      <c r="D348" s="36">
        <v>12322</v>
      </c>
      <c r="E348" s="36">
        <v>11701</v>
      </c>
    </row>
    <row r="349" spans="1:5" s="22" customFormat="1" ht="12" customHeight="1">
      <c r="A349" s="30" t="s">
        <v>352</v>
      </c>
      <c r="B349" s="31">
        <v>700</v>
      </c>
      <c r="C349" s="211">
        <v>2800</v>
      </c>
      <c r="D349" s="36">
        <v>3107</v>
      </c>
      <c r="E349" s="36">
        <v>2669</v>
      </c>
    </row>
    <row r="350" spans="1:5" s="41" customFormat="1" ht="12" customHeight="1">
      <c r="A350" s="30" t="s">
        <v>353</v>
      </c>
      <c r="B350" s="31">
        <v>1000</v>
      </c>
      <c r="C350" s="211">
        <f>SUM(C351:C361)</f>
        <v>296198</v>
      </c>
      <c r="D350" s="36">
        <f>SUM(D351:D361)</f>
        <v>325632</v>
      </c>
      <c r="E350" s="36">
        <f>SUM(E351:E361)</f>
        <v>325632</v>
      </c>
    </row>
    <row r="351" spans="1:5" s="43" customFormat="1" ht="12" customHeight="1">
      <c r="A351" s="34" t="s">
        <v>376</v>
      </c>
      <c r="B351" s="35">
        <v>1011</v>
      </c>
      <c r="C351" s="209">
        <v>117000</v>
      </c>
      <c r="D351" s="33">
        <v>56127</v>
      </c>
      <c r="E351" s="33">
        <v>56127</v>
      </c>
    </row>
    <row r="352" spans="1:5" s="43" customFormat="1" ht="12" customHeight="1">
      <c r="A352" s="34" t="s">
        <v>368</v>
      </c>
      <c r="B352" s="35">
        <v>1012</v>
      </c>
      <c r="C352" s="209">
        <v>5000</v>
      </c>
      <c r="D352" s="33">
        <v>3097</v>
      </c>
      <c r="E352" s="33">
        <v>3097</v>
      </c>
    </row>
    <row r="353" spans="1:5" s="43" customFormat="1" ht="12" customHeight="1">
      <c r="A353" s="34" t="s">
        <v>354</v>
      </c>
      <c r="B353" s="35">
        <v>1013</v>
      </c>
      <c r="C353" s="209">
        <v>8100</v>
      </c>
      <c r="D353" s="43">
        <v>0</v>
      </c>
      <c r="E353" s="42">
        <v>0</v>
      </c>
    </row>
    <row r="354" spans="1:5" s="43" customFormat="1" ht="12" customHeight="1">
      <c r="A354" s="34" t="s">
        <v>355</v>
      </c>
      <c r="B354" s="35">
        <v>1015</v>
      </c>
      <c r="C354" s="209">
        <v>27000</v>
      </c>
      <c r="D354" s="33">
        <v>14857</v>
      </c>
      <c r="E354" s="33">
        <v>14857</v>
      </c>
    </row>
    <row r="355" spans="1:5" s="43" customFormat="1" ht="12" customHeight="1">
      <c r="A355" s="34" t="s">
        <v>356</v>
      </c>
      <c r="B355" s="35">
        <v>1016</v>
      </c>
      <c r="C355" s="209">
        <v>94875</v>
      </c>
      <c r="D355" s="33">
        <v>212926</v>
      </c>
      <c r="E355" s="33">
        <v>212926</v>
      </c>
    </row>
    <row r="356" spans="1:5" s="43" customFormat="1" ht="12" customHeight="1">
      <c r="A356" s="34" t="s">
        <v>357</v>
      </c>
      <c r="B356" s="35">
        <v>1020</v>
      </c>
      <c r="C356" s="209">
        <v>26000</v>
      </c>
      <c r="D356" s="33">
        <v>22561</v>
      </c>
      <c r="E356" s="33">
        <v>22561</v>
      </c>
    </row>
    <row r="357" spans="1:5" s="43" customFormat="1" ht="12" customHeight="1">
      <c r="A357" s="34" t="s">
        <v>358</v>
      </c>
      <c r="B357" s="35">
        <v>1030</v>
      </c>
      <c r="C357" s="209">
        <v>9000</v>
      </c>
      <c r="D357" s="33">
        <v>15587</v>
      </c>
      <c r="E357" s="33">
        <v>15587</v>
      </c>
    </row>
    <row r="358" spans="1:5" s="43" customFormat="1" ht="12" customHeight="1">
      <c r="A358" s="34" t="s">
        <v>377</v>
      </c>
      <c r="B358" s="35">
        <v>1040</v>
      </c>
      <c r="C358" s="209">
        <v>900</v>
      </c>
      <c r="D358" s="33">
        <v>54</v>
      </c>
      <c r="E358" s="33">
        <v>54</v>
      </c>
    </row>
    <row r="359" spans="1:5" s="43" customFormat="1" ht="11.25" customHeight="1">
      <c r="A359" s="34" t="s">
        <v>359</v>
      </c>
      <c r="B359" s="35">
        <v>1051</v>
      </c>
      <c r="C359" s="209">
        <v>550</v>
      </c>
      <c r="D359" s="33">
        <v>378</v>
      </c>
      <c r="E359" s="33">
        <v>378</v>
      </c>
    </row>
    <row r="360" spans="1:5" s="43" customFormat="1" ht="12" customHeight="1">
      <c r="A360" s="34" t="s">
        <v>370</v>
      </c>
      <c r="B360" s="35">
        <v>1062</v>
      </c>
      <c r="C360" s="209">
        <v>300</v>
      </c>
      <c r="D360" s="33">
        <v>45</v>
      </c>
      <c r="E360" s="33">
        <v>45</v>
      </c>
    </row>
    <row r="361" spans="1:5" s="43" customFormat="1" ht="12" customHeight="1">
      <c r="A361" s="34" t="s">
        <v>367</v>
      </c>
      <c r="B361" s="35">
        <v>1091</v>
      </c>
      <c r="C361" s="209">
        <v>7473</v>
      </c>
      <c r="D361" s="33">
        <v>0</v>
      </c>
      <c r="E361" s="33">
        <v>0</v>
      </c>
    </row>
    <row r="362" spans="1:5" s="22" customFormat="1" ht="12" customHeight="1" thickBot="1">
      <c r="A362" s="30" t="s">
        <v>474</v>
      </c>
      <c r="B362" s="31">
        <v>9999</v>
      </c>
      <c r="C362" s="212">
        <f>SUM(C339,C342,C347:C350)</f>
        <v>667519</v>
      </c>
      <c r="D362" s="213">
        <f>SUM(D339,D342,D347:D350)</f>
        <v>707138</v>
      </c>
      <c r="E362" s="213">
        <f>SUM(E339,E342,E347:E350)</f>
        <v>675495</v>
      </c>
    </row>
    <row r="363" spans="1:5" s="22" customFormat="1" ht="12" customHeight="1">
      <c r="A363" s="30"/>
      <c r="B363" s="31"/>
      <c r="C363" s="214"/>
      <c r="D363" s="215"/>
      <c r="E363" s="215"/>
    </row>
    <row r="364" spans="1:5" ht="12" customHeight="1">
      <c r="A364" s="30" t="s">
        <v>476</v>
      </c>
      <c r="B364" s="31" t="s">
        <v>477</v>
      </c>
      <c r="C364" s="209"/>
      <c r="D364" s="33"/>
      <c r="E364" s="33"/>
    </row>
    <row r="365" spans="1:5" s="22" customFormat="1" ht="12" customHeight="1">
      <c r="A365" s="30" t="s">
        <v>340</v>
      </c>
      <c r="B365" s="31">
        <v>100</v>
      </c>
      <c r="C365" s="210">
        <f>SUM(C366:C367)</f>
        <v>0</v>
      </c>
      <c r="D365" s="32">
        <f>SUM(D366:D367)</f>
        <v>4825</v>
      </c>
      <c r="E365" s="32">
        <f>SUM(E366:E367)</f>
        <v>3865</v>
      </c>
    </row>
    <row r="366" spans="1:5" ht="12" customHeight="1">
      <c r="A366" s="34" t="s">
        <v>341</v>
      </c>
      <c r="B366" s="35">
        <v>101</v>
      </c>
      <c r="C366" s="209"/>
      <c r="D366" s="33">
        <v>4825</v>
      </c>
      <c r="E366" s="33">
        <v>3865</v>
      </c>
    </row>
    <row r="367" spans="1:5" ht="12" customHeight="1">
      <c r="A367" s="34" t="s">
        <v>343</v>
      </c>
      <c r="B367" s="35">
        <v>109</v>
      </c>
      <c r="C367" s="209"/>
      <c r="D367" s="33"/>
      <c r="E367" s="33"/>
    </row>
    <row r="368" spans="1:5" s="22" customFormat="1" ht="12" customHeight="1">
      <c r="A368" s="30" t="s">
        <v>344</v>
      </c>
      <c r="B368" s="31">
        <v>200</v>
      </c>
      <c r="C368" s="210">
        <f>SUM(C369:C373)</f>
        <v>0</v>
      </c>
      <c r="D368" s="210">
        <f>SUM(D369:D373)</f>
        <v>467</v>
      </c>
      <c r="E368" s="210">
        <f>SUM(E369:E373)</f>
        <v>467</v>
      </c>
    </row>
    <row r="369" spans="1:5" ht="12" customHeight="1">
      <c r="A369" s="34" t="s">
        <v>345</v>
      </c>
      <c r="B369" s="35">
        <v>201</v>
      </c>
      <c r="C369" s="209"/>
      <c r="D369" s="33">
        <v>65</v>
      </c>
      <c r="E369" s="33">
        <v>65</v>
      </c>
    </row>
    <row r="370" spans="1:5" ht="12" customHeight="1">
      <c r="A370" s="34" t="s">
        <v>345</v>
      </c>
      <c r="B370" s="35">
        <v>202</v>
      </c>
      <c r="C370" s="209"/>
      <c r="D370" s="33">
        <v>306</v>
      </c>
      <c r="E370" s="33">
        <v>306</v>
      </c>
    </row>
    <row r="371" spans="1:5" ht="12" customHeight="1">
      <c r="A371" s="34" t="s">
        <v>347</v>
      </c>
      <c r="B371" s="35">
        <v>205</v>
      </c>
      <c r="C371" s="209"/>
      <c r="D371" s="33">
        <v>96</v>
      </c>
      <c r="E371" s="33">
        <v>96</v>
      </c>
    </row>
    <row r="372" spans="1:5" ht="12" customHeight="1">
      <c r="A372" s="34" t="s">
        <v>363</v>
      </c>
      <c r="B372" s="35">
        <v>208</v>
      </c>
      <c r="C372" s="209"/>
      <c r="D372" s="33"/>
      <c r="E372" s="33"/>
    </row>
    <row r="373" spans="1:5" ht="12" customHeight="1">
      <c r="A373" s="34" t="s">
        <v>364</v>
      </c>
      <c r="B373" s="35">
        <v>209</v>
      </c>
      <c r="C373" s="209"/>
      <c r="D373" s="33"/>
      <c r="E373" s="33"/>
    </row>
    <row r="374" spans="1:5" s="22" customFormat="1" ht="12" customHeight="1">
      <c r="A374" s="30" t="s">
        <v>350</v>
      </c>
      <c r="B374" s="31">
        <v>300</v>
      </c>
      <c r="C374" s="211"/>
      <c r="D374" s="36">
        <v>1002</v>
      </c>
      <c r="E374" s="36">
        <v>1002</v>
      </c>
    </row>
    <row r="375" spans="1:5" s="22" customFormat="1" ht="12" customHeight="1">
      <c r="A375" s="30" t="s">
        <v>351</v>
      </c>
      <c r="B375" s="31">
        <v>500</v>
      </c>
      <c r="C375" s="211"/>
      <c r="D375" s="36">
        <v>214</v>
      </c>
      <c r="E375" s="36">
        <v>182</v>
      </c>
    </row>
    <row r="376" spans="1:5" s="22" customFormat="1" ht="12" customHeight="1">
      <c r="A376" s="30" t="s">
        <v>352</v>
      </c>
      <c r="B376" s="31">
        <v>700</v>
      </c>
      <c r="C376" s="211"/>
      <c r="D376" s="36">
        <v>84</v>
      </c>
      <c r="E376" s="36">
        <v>84</v>
      </c>
    </row>
    <row r="377" spans="1:5" s="41" customFormat="1" ht="12" customHeight="1">
      <c r="A377" s="30" t="s">
        <v>353</v>
      </c>
      <c r="B377" s="31">
        <v>1000</v>
      </c>
      <c r="C377" s="211">
        <f>SUM(C378:C388)</f>
        <v>0</v>
      </c>
      <c r="D377" s="36">
        <f>SUM(D378:D388)</f>
        <v>5702</v>
      </c>
      <c r="E377" s="36">
        <f>SUM(E378:E388)</f>
        <v>3350</v>
      </c>
    </row>
    <row r="378" spans="1:5" s="43" customFormat="1" ht="12" customHeight="1">
      <c r="A378" s="34" t="s">
        <v>376</v>
      </c>
      <c r="B378" s="35">
        <v>1011</v>
      </c>
      <c r="C378" s="209"/>
      <c r="D378" s="33">
        <v>1309</v>
      </c>
      <c r="E378" s="33">
        <v>1309</v>
      </c>
    </row>
    <row r="379" spans="1:5" s="43" customFormat="1" ht="12" customHeight="1">
      <c r="A379" s="34" t="s">
        <v>368</v>
      </c>
      <c r="B379" s="35">
        <v>1012</v>
      </c>
      <c r="C379" s="209"/>
      <c r="D379" s="33"/>
      <c r="E379" s="33"/>
    </row>
    <row r="380" spans="1:5" s="43" customFormat="1" ht="12" customHeight="1">
      <c r="A380" s="34" t="s">
        <v>354</v>
      </c>
      <c r="B380" s="35">
        <v>1013</v>
      </c>
      <c r="C380" s="209"/>
      <c r="D380" s="33">
        <v>254</v>
      </c>
      <c r="E380" s="33">
        <v>254</v>
      </c>
    </row>
    <row r="381" spans="1:5" s="43" customFormat="1" ht="12" customHeight="1">
      <c r="A381" s="34" t="s">
        <v>355</v>
      </c>
      <c r="B381" s="35">
        <v>1015</v>
      </c>
      <c r="C381" s="209"/>
      <c r="D381" s="33">
        <v>1000</v>
      </c>
      <c r="E381" s="33">
        <v>444</v>
      </c>
    </row>
    <row r="382" spans="1:5" s="43" customFormat="1" ht="12" customHeight="1">
      <c r="A382" s="34" t="s">
        <v>356</v>
      </c>
      <c r="B382" s="35">
        <v>1016</v>
      </c>
      <c r="C382" s="209"/>
      <c r="D382" s="33">
        <v>2139</v>
      </c>
      <c r="E382" s="33">
        <v>766</v>
      </c>
    </row>
    <row r="383" spans="1:5" s="43" customFormat="1" ht="12" customHeight="1">
      <c r="A383" s="34" t="s">
        <v>357</v>
      </c>
      <c r="B383" s="35">
        <v>1020</v>
      </c>
      <c r="C383" s="209"/>
      <c r="D383" s="33">
        <v>1000</v>
      </c>
      <c r="E383" s="33">
        <v>577</v>
      </c>
    </row>
    <row r="384" spans="1:5" s="43" customFormat="1" ht="12" customHeight="1">
      <c r="A384" s="34" t="s">
        <v>358</v>
      </c>
      <c r="B384" s="35">
        <v>1030</v>
      </c>
      <c r="C384" s="209"/>
      <c r="D384" s="33"/>
      <c r="E384" s="33"/>
    </row>
    <row r="385" spans="1:5" s="43" customFormat="1" ht="12" customHeight="1">
      <c r="A385" s="34" t="s">
        <v>377</v>
      </c>
      <c r="B385" s="35">
        <v>1040</v>
      </c>
      <c r="C385" s="209"/>
      <c r="D385" s="33"/>
      <c r="E385" s="33"/>
    </row>
    <row r="386" spans="1:5" s="43" customFormat="1" ht="11.25" customHeight="1">
      <c r="A386" s="34" t="s">
        <v>359</v>
      </c>
      <c r="B386" s="35">
        <v>1051</v>
      </c>
      <c r="C386" s="209"/>
      <c r="D386" s="33"/>
      <c r="E386" s="33"/>
    </row>
    <row r="387" spans="1:5" s="43" customFormat="1" ht="12" customHeight="1">
      <c r="A387" s="34" t="s">
        <v>370</v>
      </c>
      <c r="B387" s="35">
        <v>1062</v>
      </c>
      <c r="C387" s="209"/>
      <c r="D387" s="33"/>
      <c r="E387" s="33"/>
    </row>
    <row r="388" spans="1:5" s="43" customFormat="1" ht="12" customHeight="1">
      <c r="A388" s="34" t="s">
        <v>367</v>
      </c>
      <c r="B388" s="35">
        <v>1091</v>
      </c>
      <c r="C388" s="209"/>
      <c r="D388" s="33"/>
      <c r="E388" s="33"/>
    </row>
    <row r="389" spans="1:5" s="22" customFormat="1" ht="12" customHeight="1" thickBot="1">
      <c r="A389" s="30" t="s">
        <v>474</v>
      </c>
      <c r="B389" s="31">
        <v>9999</v>
      </c>
      <c r="C389" s="212">
        <f>SUM(C365,C368,C374:C377)</f>
        <v>0</v>
      </c>
      <c r="D389" s="213">
        <f>SUM(D365,D368,D374:D377)</f>
        <v>12294</v>
      </c>
      <c r="E389" s="213">
        <f>SUM(E365,E368,E374:E377)</f>
        <v>8950</v>
      </c>
    </row>
    <row r="390" spans="1:5" s="22" customFormat="1" ht="12" customHeight="1">
      <c r="A390" s="30" t="s">
        <v>81</v>
      </c>
      <c r="B390" s="31"/>
      <c r="C390" s="210">
        <f>SUM(C310,C336,C362,C389)</f>
        <v>998271</v>
      </c>
      <c r="D390" s="210">
        <f>SUM(D310,D336,D362,D389)</f>
        <v>1429138</v>
      </c>
      <c r="E390" s="210">
        <f>SUM(E310,E336,E362,E389)</f>
        <v>1388812</v>
      </c>
    </row>
    <row r="391" spans="1:5" s="41" customFormat="1" ht="12" customHeight="1" thickBot="1">
      <c r="A391" s="206" t="s">
        <v>82</v>
      </c>
      <c r="B391" s="218"/>
      <c r="C391" s="219">
        <f>SUM(C390)</f>
        <v>998271</v>
      </c>
      <c r="D391" s="219">
        <f>SUM(D390)</f>
        <v>1429138</v>
      </c>
      <c r="E391" s="219">
        <f>SUM(E390)</f>
        <v>1388812</v>
      </c>
    </row>
    <row r="392" spans="1:5" s="41" customFormat="1" ht="12" customHeight="1" thickTop="1">
      <c r="A392" s="234"/>
      <c r="B392" s="29"/>
      <c r="C392" s="228"/>
      <c r="D392" s="228"/>
      <c r="E392" s="228"/>
    </row>
    <row r="393" spans="1:5" s="41" customFormat="1" ht="12" customHeight="1">
      <c r="A393" s="30" t="s">
        <v>83</v>
      </c>
      <c r="B393" s="31"/>
      <c r="C393" s="211"/>
      <c r="D393" s="36"/>
      <c r="E393" s="36"/>
    </row>
    <row r="394" spans="1:5" s="41" customFormat="1" ht="12" customHeight="1">
      <c r="A394" s="37" t="s">
        <v>84</v>
      </c>
      <c r="B394" s="31"/>
      <c r="C394" s="211"/>
      <c r="D394" s="36"/>
      <c r="E394" s="36"/>
    </row>
    <row r="395" spans="1:5" s="41" customFormat="1" ht="12" customHeight="1">
      <c r="A395" s="37" t="s">
        <v>85</v>
      </c>
      <c r="B395" s="31" t="s">
        <v>86</v>
      </c>
      <c r="C395" s="211"/>
      <c r="D395" s="36"/>
      <c r="E395" s="36"/>
    </row>
    <row r="396" spans="1:5" s="41" customFormat="1" ht="12" customHeight="1">
      <c r="A396" s="30" t="s">
        <v>353</v>
      </c>
      <c r="B396" s="31">
        <v>1000</v>
      </c>
      <c r="C396" s="210">
        <f>SUM(C397)</f>
        <v>0</v>
      </c>
      <c r="D396" s="210">
        <f>SUM(D397)</f>
        <v>14687</v>
      </c>
      <c r="E396" s="210">
        <f>SUM(E397)</f>
        <v>14687</v>
      </c>
    </row>
    <row r="397" spans="1:5" s="43" customFormat="1" ht="12" customHeight="1">
      <c r="A397" s="34" t="s">
        <v>361</v>
      </c>
      <c r="B397" s="35">
        <v>1098</v>
      </c>
      <c r="C397" s="209"/>
      <c r="D397" s="209">
        <v>14687</v>
      </c>
      <c r="E397" s="209">
        <v>14687</v>
      </c>
    </row>
    <row r="398" spans="1:5" s="41" customFormat="1" ht="12" customHeight="1" thickBot="1">
      <c r="A398" s="67" t="s">
        <v>35</v>
      </c>
      <c r="B398" s="231">
        <v>9999</v>
      </c>
      <c r="C398" s="212">
        <f>SUM(C396)</f>
        <v>0</v>
      </c>
      <c r="D398" s="212">
        <f>SUM(D396)</f>
        <v>14687</v>
      </c>
      <c r="E398" s="212">
        <f>SUM(E396)</f>
        <v>14687</v>
      </c>
    </row>
    <row r="399" spans="1:5" s="41" customFormat="1" ht="12" customHeight="1">
      <c r="A399" s="37" t="s">
        <v>87</v>
      </c>
      <c r="B399" s="29"/>
      <c r="C399" s="232">
        <f>SUM(C398)</f>
        <v>0</v>
      </c>
      <c r="D399" s="232">
        <f>SUM(D398)</f>
        <v>14687</v>
      </c>
      <c r="E399" s="232">
        <f>SUM(E398)</f>
        <v>14687</v>
      </c>
    </row>
    <row r="400" spans="1:5" s="41" customFormat="1" ht="12" customHeight="1">
      <c r="A400" s="30" t="s">
        <v>88</v>
      </c>
      <c r="B400" s="31"/>
      <c r="C400" s="211"/>
      <c r="D400" s="36"/>
      <c r="E400" s="36"/>
    </row>
    <row r="401" spans="1:5" ht="12" customHeight="1">
      <c r="A401" s="30" t="s">
        <v>89</v>
      </c>
      <c r="B401" s="31" t="s">
        <v>90</v>
      </c>
      <c r="C401" s="209"/>
      <c r="D401" s="33"/>
      <c r="E401" s="33"/>
    </row>
    <row r="402" spans="1:5" s="22" customFormat="1" ht="12" customHeight="1">
      <c r="A402" s="30" t="s">
        <v>378</v>
      </c>
      <c r="B402" s="31">
        <v>4500</v>
      </c>
      <c r="C402" s="211">
        <v>341256</v>
      </c>
      <c r="D402" s="36">
        <v>359889</v>
      </c>
      <c r="E402" s="36">
        <v>359889</v>
      </c>
    </row>
    <row r="403" spans="1:5" s="22" customFormat="1" ht="12" customHeight="1">
      <c r="A403" s="30" t="s">
        <v>267</v>
      </c>
      <c r="B403" s="31">
        <v>9999</v>
      </c>
      <c r="C403" s="210">
        <f>SUM(C402)</f>
        <v>341256</v>
      </c>
      <c r="D403" s="32">
        <f>SUM(D402)</f>
        <v>359889</v>
      </c>
      <c r="E403" s="32">
        <f>SUM(E402)</f>
        <v>359889</v>
      </c>
    </row>
    <row r="404" spans="1:5" s="22" customFormat="1" ht="12" customHeight="1">
      <c r="A404" s="30" t="s">
        <v>61</v>
      </c>
      <c r="B404" s="31">
        <v>5500</v>
      </c>
      <c r="C404" s="211"/>
      <c r="D404" s="36">
        <v>8498</v>
      </c>
      <c r="E404" s="36">
        <v>8498</v>
      </c>
    </row>
    <row r="405" spans="1:5" s="22" customFormat="1" ht="12" customHeight="1" thickBot="1">
      <c r="A405" s="30" t="s">
        <v>62</v>
      </c>
      <c r="B405" s="31">
        <v>9999</v>
      </c>
      <c r="C405" s="225">
        <f>SUM(C403,C404)</f>
        <v>341256</v>
      </c>
      <c r="D405" s="226">
        <f>SUM(D403,D404)</f>
        <v>368387</v>
      </c>
      <c r="E405" s="226">
        <f>SUM(E403,E404)</f>
        <v>368387</v>
      </c>
    </row>
    <row r="406" spans="1:5" s="22" customFormat="1" ht="12" customHeight="1">
      <c r="A406" s="30"/>
      <c r="B406" s="31"/>
      <c r="C406" s="446"/>
      <c r="D406" s="447"/>
      <c r="E406" s="447"/>
    </row>
    <row r="407" spans="1:5" s="22" customFormat="1" ht="12" customHeight="1">
      <c r="A407" s="30"/>
      <c r="B407" s="31"/>
      <c r="C407" s="211"/>
      <c r="D407" s="36"/>
      <c r="E407" s="36"/>
    </row>
    <row r="408" spans="1:5" ht="12" customHeight="1">
      <c r="A408" s="30" t="s">
        <v>91</v>
      </c>
      <c r="B408" s="31" t="s">
        <v>92</v>
      </c>
      <c r="C408" s="209"/>
      <c r="D408" s="33"/>
      <c r="E408" s="33"/>
    </row>
    <row r="409" spans="1:5" s="22" customFormat="1" ht="12" customHeight="1">
      <c r="A409" s="30" t="s">
        <v>340</v>
      </c>
      <c r="B409" s="31">
        <v>100</v>
      </c>
      <c r="C409" s="210">
        <f>SUM(C410:C411)</f>
        <v>356526</v>
      </c>
      <c r="D409" s="32">
        <f>SUM(D410:D411)</f>
        <v>376019</v>
      </c>
      <c r="E409" s="32">
        <f>SUM(E410:E411)</f>
        <v>331831</v>
      </c>
    </row>
    <row r="410" spans="1:5" ht="12" customHeight="1">
      <c r="A410" s="34" t="s">
        <v>341</v>
      </c>
      <c r="B410" s="35">
        <v>101</v>
      </c>
      <c r="C410" s="209">
        <v>356526</v>
      </c>
      <c r="D410" s="33">
        <v>376019</v>
      </c>
      <c r="E410" s="33">
        <v>331831</v>
      </c>
    </row>
    <row r="411" spans="1:5" ht="12" customHeight="1">
      <c r="A411" s="34" t="s">
        <v>343</v>
      </c>
      <c r="B411" s="35">
        <v>109</v>
      </c>
      <c r="C411" s="209"/>
      <c r="D411" s="33"/>
      <c r="E411" s="33"/>
    </row>
    <row r="412" spans="1:5" s="22" customFormat="1" ht="12" customHeight="1">
      <c r="A412" s="30" t="s">
        <v>344</v>
      </c>
      <c r="B412" s="31">
        <v>200</v>
      </c>
      <c r="C412" s="210">
        <f>SUM(C413:C417)</f>
        <v>80260</v>
      </c>
      <c r="D412" s="32">
        <f>SUM(D413:D417)</f>
        <v>80260</v>
      </c>
      <c r="E412" s="32">
        <f>SUM(E413:E417)</f>
        <v>28341</v>
      </c>
    </row>
    <row r="413" spans="1:5" s="22" customFormat="1" ht="12" customHeight="1">
      <c r="A413" s="34" t="s">
        <v>345</v>
      </c>
      <c r="B413" s="35">
        <v>201</v>
      </c>
      <c r="C413" s="211"/>
      <c r="D413" s="36"/>
      <c r="E413" s="36"/>
    </row>
    <row r="414" spans="1:5" ht="12" customHeight="1">
      <c r="A414" s="34" t="s">
        <v>345</v>
      </c>
      <c r="B414" s="35">
        <v>202</v>
      </c>
      <c r="C414" s="209"/>
      <c r="D414" s="33">
        <v>669</v>
      </c>
      <c r="E414" s="33">
        <v>669</v>
      </c>
    </row>
    <row r="415" spans="1:5" s="22" customFormat="1" ht="12" customHeight="1">
      <c r="A415" s="34" t="s">
        <v>347</v>
      </c>
      <c r="B415" s="35">
        <v>205</v>
      </c>
      <c r="C415" s="211"/>
      <c r="D415" s="50">
        <v>9803</v>
      </c>
      <c r="E415" s="50">
        <v>9803</v>
      </c>
    </row>
    <row r="416" spans="1:5" ht="12" customHeight="1">
      <c r="A416" s="34" t="s">
        <v>363</v>
      </c>
      <c r="B416" s="35">
        <v>208</v>
      </c>
      <c r="C416" s="209">
        <v>80260</v>
      </c>
      <c r="D416" s="33">
        <v>68846</v>
      </c>
      <c r="E416" s="33">
        <v>16993</v>
      </c>
    </row>
    <row r="417" spans="1:5" ht="12" customHeight="1">
      <c r="A417" s="34" t="s">
        <v>364</v>
      </c>
      <c r="B417" s="35">
        <v>209</v>
      </c>
      <c r="C417" s="209"/>
      <c r="D417" s="33">
        <v>942</v>
      </c>
      <c r="E417" s="33">
        <v>876</v>
      </c>
    </row>
    <row r="418" spans="1:5" s="22" customFormat="1" ht="12" customHeight="1">
      <c r="A418" s="30" t="s">
        <v>350</v>
      </c>
      <c r="B418" s="31">
        <v>300</v>
      </c>
      <c r="C418" s="211">
        <v>111378</v>
      </c>
      <c r="D418" s="36">
        <v>116319</v>
      </c>
      <c r="E418" s="36">
        <v>82557</v>
      </c>
    </row>
    <row r="419" spans="1:5" s="22" customFormat="1" ht="12" customHeight="1">
      <c r="A419" s="30" t="s">
        <v>351</v>
      </c>
      <c r="B419" s="31">
        <v>500</v>
      </c>
      <c r="C419" s="211">
        <v>18345</v>
      </c>
      <c r="D419" s="36">
        <v>19164</v>
      </c>
      <c r="E419" s="36">
        <v>14888</v>
      </c>
    </row>
    <row r="420" spans="1:5" s="22" customFormat="1" ht="12" customHeight="1">
      <c r="A420" s="30" t="s">
        <v>352</v>
      </c>
      <c r="B420" s="31">
        <v>700</v>
      </c>
      <c r="C420" s="211">
        <v>1750</v>
      </c>
      <c r="D420" s="36">
        <v>1750</v>
      </c>
      <c r="E420" s="36">
        <v>1597</v>
      </c>
    </row>
    <row r="421" spans="1:5" s="41" customFormat="1" ht="12" customHeight="1">
      <c r="A421" s="30" t="s">
        <v>353</v>
      </c>
      <c r="B421" s="31">
        <v>1000</v>
      </c>
      <c r="C421" s="211">
        <f>SUM(C422:C431)</f>
        <v>303293</v>
      </c>
      <c r="D421" s="36">
        <f>SUM(D422:D431)</f>
        <v>316712</v>
      </c>
      <c r="E421" s="36">
        <f>SUM(E422:E431)</f>
        <v>303960</v>
      </c>
    </row>
    <row r="422" spans="1:5" s="43" customFormat="1" ht="12" customHeight="1">
      <c r="A422" s="34" t="s">
        <v>354</v>
      </c>
      <c r="B422" s="35">
        <v>1013</v>
      </c>
      <c r="C422" s="209">
        <v>18450</v>
      </c>
      <c r="D422" s="33">
        <v>18450</v>
      </c>
      <c r="E422" s="33">
        <v>16078</v>
      </c>
    </row>
    <row r="423" spans="1:5" s="43" customFormat="1" ht="12" customHeight="1">
      <c r="A423" s="34" t="s">
        <v>366</v>
      </c>
      <c r="B423" s="35">
        <v>1014</v>
      </c>
      <c r="C423" s="209">
        <v>2000</v>
      </c>
      <c r="D423" s="33">
        <v>2232</v>
      </c>
      <c r="E423" s="33">
        <v>2232</v>
      </c>
    </row>
    <row r="424" spans="1:5" s="43" customFormat="1" ht="12" customHeight="1">
      <c r="A424" s="34" t="s">
        <v>355</v>
      </c>
      <c r="B424" s="35">
        <v>1015</v>
      </c>
      <c r="C424" s="209">
        <v>11770</v>
      </c>
      <c r="D424" s="33">
        <v>27479</v>
      </c>
      <c r="E424" s="33">
        <v>27479</v>
      </c>
    </row>
    <row r="425" spans="1:5" s="43" customFormat="1" ht="12" customHeight="1">
      <c r="A425" s="34" t="s">
        <v>356</v>
      </c>
      <c r="B425" s="35">
        <v>1016</v>
      </c>
      <c r="C425" s="209">
        <v>44360</v>
      </c>
      <c r="D425" s="33">
        <v>47888</v>
      </c>
      <c r="E425" s="33">
        <v>42581</v>
      </c>
    </row>
    <row r="426" spans="1:5" s="43" customFormat="1" ht="12" customHeight="1">
      <c r="A426" s="34" t="s">
        <v>357</v>
      </c>
      <c r="B426" s="35">
        <v>1020</v>
      </c>
      <c r="C426" s="209">
        <v>68000</v>
      </c>
      <c r="D426" s="33">
        <v>100683</v>
      </c>
      <c r="E426" s="33">
        <v>100683</v>
      </c>
    </row>
    <row r="427" spans="1:5" s="43" customFormat="1" ht="12" customHeight="1">
      <c r="A427" s="34" t="s">
        <v>358</v>
      </c>
      <c r="B427" s="35">
        <v>1030</v>
      </c>
      <c r="C427" s="209">
        <v>135500</v>
      </c>
      <c r="D427" s="33">
        <v>106166</v>
      </c>
      <c r="E427" s="33">
        <v>102507</v>
      </c>
    </row>
    <row r="428" spans="1:5" s="43" customFormat="1" ht="12" customHeight="1">
      <c r="A428" s="34" t="s">
        <v>377</v>
      </c>
      <c r="B428" s="35">
        <v>1040</v>
      </c>
      <c r="C428" s="209"/>
      <c r="D428" s="33">
        <v>200</v>
      </c>
      <c r="E428" s="33">
        <v>166</v>
      </c>
    </row>
    <row r="429" spans="1:5" s="43" customFormat="1" ht="11.25" customHeight="1">
      <c r="A429" s="34" t="s">
        <v>359</v>
      </c>
      <c r="B429" s="35">
        <v>1051</v>
      </c>
      <c r="C429" s="209">
        <v>7300</v>
      </c>
      <c r="D429" s="33">
        <v>7232</v>
      </c>
      <c r="E429" s="33">
        <v>6738</v>
      </c>
    </row>
    <row r="430" spans="1:5" s="43" customFormat="1" ht="12" customHeight="1">
      <c r="A430" s="34" t="s">
        <v>367</v>
      </c>
      <c r="B430" s="35">
        <v>1091</v>
      </c>
      <c r="C430" s="209">
        <v>10696</v>
      </c>
      <c r="D430" s="33"/>
      <c r="E430" s="33">
        <v>0</v>
      </c>
    </row>
    <row r="431" spans="1:5" s="43" customFormat="1" ht="12" customHeight="1">
      <c r="A431" s="34" t="s">
        <v>361</v>
      </c>
      <c r="B431" s="35">
        <v>1098</v>
      </c>
      <c r="C431" s="209">
        <v>5217</v>
      </c>
      <c r="D431" s="33">
        <v>6382</v>
      </c>
      <c r="E431" s="33">
        <v>5496</v>
      </c>
    </row>
    <row r="432" spans="1:5" s="22" customFormat="1" ht="12" customHeight="1">
      <c r="A432" s="30" t="s">
        <v>267</v>
      </c>
      <c r="B432" s="31">
        <v>9999</v>
      </c>
      <c r="C432" s="210">
        <f>SUM(C409,C412,C418:C421)</f>
        <v>871552</v>
      </c>
      <c r="D432" s="32">
        <f>SUM(D409,D412,D418:D421)</f>
        <v>910224</v>
      </c>
      <c r="E432" s="32">
        <f>SUM(E409,E412,E418:E421)</f>
        <v>763174</v>
      </c>
    </row>
    <row r="433" spans="1:5" s="22" customFormat="1" ht="12" customHeight="1">
      <c r="A433" s="30" t="s">
        <v>52</v>
      </c>
      <c r="B433" s="31">
        <v>5200</v>
      </c>
      <c r="C433" s="211"/>
      <c r="D433" s="36">
        <v>3370</v>
      </c>
      <c r="E433" s="36">
        <v>3370</v>
      </c>
    </row>
    <row r="434" spans="1:5" s="22" customFormat="1" ht="12" customHeight="1">
      <c r="A434" s="30" t="s">
        <v>53</v>
      </c>
      <c r="B434" s="31"/>
      <c r="C434" s="211">
        <f>SUM(C433)</f>
        <v>0</v>
      </c>
      <c r="D434" s="211">
        <f>SUM(D433)</f>
        <v>3370</v>
      </c>
      <c r="E434" s="211">
        <f>SUM(E433)</f>
        <v>3370</v>
      </c>
    </row>
    <row r="435" spans="1:5" s="22" customFormat="1" ht="12" customHeight="1" thickBot="1">
      <c r="A435" s="30" t="s">
        <v>54</v>
      </c>
      <c r="B435" s="31">
        <v>9999</v>
      </c>
      <c r="C435" s="212">
        <f>SUM(C432,C434)</f>
        <v>871552</v>
      </c>
      <c r="D435" s="213">
        <f>SUM(D432,D434)</f>
        <v>913594</v>
      </c>
      <c r="E435" s="213">
        <f>SUM(E432,E434)</f>
        <v>766544</v>
      </c>
    </row>
    <row r="436" spans="1:5" s="22" customFormat="1" ht="12" customHeight="1">
      <c r="A436" s="30"/>
      <c r="B436" s="31"/>
      <c r="C436" s="442"/>
      <c r="D436" s="443"/>
      <c r="E436" s="443"/>
    </row>
    <row r="437" spans="1:5" s="41" customFormat="1" ht="12" customHeight="1">
      <c r="A437" s="30"/>
      <c r="B437" s="31"/>
      <c r="C437" s="211"/>
      <c r="D437" s="36"/>
      <c r="E437" s="36"/>
    </row>
    <row r="438" spans="1:5" ht="12" customHeight="1">
      <c r="A438" s="30" t="s">
        <v>93</v>
      </c>
      <c r="B438" s="31" t="s">
        <v>94</v>
      </c>
      <c r="C438" s="209"/>
      <c r="D438" s="33"/>
      <c r="E438" s="33"/>
    </row>
    <row r="439" spans="1:5" s="22" customFormat="1" ht="12" customHeight="1">
      <c r="A439" s="30" t="s">
        <v>340</v>
      </c>
      <c r="B439" s="31">
        <v>100</v>
      </c>
      <c r="C439" s="210">
        <f>SUM(C440:C441)</f>
        <v>130488</v>
      </c>
      <c r="D439" s="32">
        <f>SUM(D440:D441)</f>
        <v>135362</v>
      </c>
      <c r="E439" s="32">
        <f>SUM(E440:E441)</f>
        <v>126714</v>
      </c>
    </row>
    <row r="440" spans="1:5" ht="12" customHeight="1">
      <c r="A440" s="34" t="s">
        <v>341</v>
      </c>
      <c r="B440" s="35">
        <v>101</v>
      </c>
      <c r="C440" s="209">
        <v>130488</v>
      </c>
      <c r="D440" s="33">
        <v>135362</v>
      </c>
      <c r="E440" s="33">
        <v>126714</v>
      </c>
    </row>
    <row r="441" spans="1:5" ht="12" customHeight="1">
      <c r="A441" s="34" t="s">
        <v>343</v>
      </c>
      <c r="B441" s="35">
        <v>109</v>
      </c>
      <c r="C441" s="209"/>
      <c r="D441" s="33"/>
      <c r="E441" s="33"/>
    </row>
    <row r="442" spans="1:5" s="22" customFormat="1" ht="12" customHeight="1">
      <c r="A442" s="30" t="s">
        <v>344</v>
      </c>
      <c r="B442" s="31">
        <v>200</v>
      </c>
      <c r="C442" s="210">
        <f>SUM(C443:C447)</f>
        <v>30020</v>
      </c>
      <c r="D442" s="32">
        <f>SUM(D443:D447)</f>
        <v>30020</v>
      </c>
      <c r="E442" s="32">
        <f>SUM(E443:E447)</f>
        <v>5499</v>
      </c>
    </row>
    <row r="443" spans="1:5" s="22" customFormat="1" ht="12" customHeight="1">
      <c r="A443" s="34" t="s">
        <v>345</v>
      </c>
      <c r="B443" s="35">
        <v>201</v>
      </c>
      <c r="C443" s="211">
        <v>2595</v>
      </c>
      <c r="D443" s="50">
        <v>2595</v>
      </c>
      <c r="E443" s="50">
        <v>1058</v>
      </c>
    </row>
    <row r="444" spans="1:5" ht="12" customHeight="1">
      <c r="A444" s="34" t="s">
        <v>345</v>
      </c>
      <c r="B444" s="35">
        <v>202</v>
      </c>
      <c r="C444" s="209"/>
      <c r="D444" s="33">
        <v>59</v>
      </c>
      <c r="E444" s="33">
        <v>59</v>
      </c>
    </row>
    <row r="445" spans="1:5" s="22" customFormat="1" ht="12" customHeight="1">
      <c r="A445" s="34" t="s">
        <v>347</v>
      </c>
      <c r="B445" s="35">
        <v>205</v>
      </c>
      <c r="C445" s="211"/>
      <c r="D445" s="50">
        <v>3843</v>
      </c>
      <c r="E445" s="50">
        <v>3843</v>
      </c>
    </row>
    <row r="446" spans="1:5" ht="12" customHeight="1">
      <c r="A446" s="34" t="s">
        <v>363</v>
      </c>
      <c r="B446" s="35">
        <v>208</v>
      </c>
      <c r="C446" s="209">
        <v>27425</v>
      </c>
      <c r="D446" s="33">
        <v>23165</v>
      </c>
      <c r="E446" s="33">
        <v>181</v>
      </c>
    </row>
    <row r="447" spans="1:5" ht="12" customHeight="1">
      <c r="A447" s="34" t="s">
        <v>364</v>
      </c>
      <c r="B447" s="35">
        <v>209</v>
      </c>
      <c r="C447" s="209"/>
      <c r="D447" s="33">
        <v>358</v>
      </c>
      <c r="E447" s="33">
        <v>358</v>
      </c>
    </row>
    <row r="448" spans="1:5" s="22" customFormat="1" ht="12" customHeight="1">
      <c r="A448" s="30" t="s">
        <v>350</v>
      </c>
      <c r="B448" s="31">
        <v>300</v>
      </c>
      <c r="C448" s="211">
        <v>40782</v>
      </c>
      <c r="D448" s="36">
        <v>42018</v>
      </c>
      <c r="E448" s="36">
        <v>31442</v>
      </c>
    </row>
    <row r="449" spans="1:5" s="22" customFormat="1" ht="12" customHeight="1">
      <c r="A449" s="30" t="s">
        <v>351</v>
      </c>
      <c r="B449" s="31">
        <v>500</v>
      </c>
      <c r="C449" s="211">
        <v>6742</v>
      </c>
      <c r="D449" s="36">
        <v>6803</v>
      </c>
      <c r="E449" s="36">
        <v>5647</v>
      </c>
    </row>
    <row r="450" spans="1:5" s="22" customFormat="1" ht="12" customHeight="1">
      <c r="A450" s="30" t="s">
        <v>352</v>
      </c>
      <c r="B450" s="31">
        <v>700</v>
      </c>
      <c r="C450" s="211">
        <v>790</v>
      </c>
      <c r="D450" s="36">
        <v>934</v>
      </c>
      <c r="E450" s="36">
        <v>934</v>
      </c>
    </row>
    <row r="451" spans="1:5" s="41" customFormat="1" ht="12" customHeight="1">
      <c r="A451" s="30" t="s">
        <v>353</v>
      </c>
      <c r="B451" s="31">
        <v>1000</v>
      </c>
      <c r="C451" s="211">
        <f>SUM(C452:C460)</f>
        <v>115281</v>
      </c>
      <c r="D451" s="36">
        <f>SUM(D452:D460)</f>
        <v>119919</v>
      </c>
      <c r="E451" s="36">
        <f>SUM(E452:E460)</f>
        <v>119919</v>
      </c>
    </row>
    <row r="452" spans="1:5" s="43" customFormat="1" ht="12" customHeight="1">
      <c r="A452" s="34" t="s">
        <v>354</v>
      </c>
      <c r="B452" s="35">
        <v>1013</v>
      </c>
      <c r="C452" s="209">
        <v>6900</v>
      </c>
      <c r="D452" s="33">
        <v>6450</v>
      </c>
      <c r="E452" s="33">
        <v>6450</v>
      </c>
    </row>
    <row r="453" spans="1:5" s="43" customFormat="1" ht="12" customHeight="1">
      <c r="A453" s="34" t="s">
        <v>366</v>
      </c>
      <c r="B453" s="35">
        <v>1014</v>
      </c>
      <c r="C453" s="209">
        <v>8000</v>
      </c>
      <c r="D453" s="33">
        <v>4701</v>
      </c>
      <c r="E453" s="33">
        <v>4701</v>
      </c>
    </row>
    <row r="454" spans="1:5" s="43" customFormat="1" ht="12" customHeight="1">
      <c r="A454" s="34" t="s">
        <v>355</v>
      </c>
      <c r="B454" s="35">
        <v>1015</v>
      </c>
      <c r="C454" s="209">
        <v>8000</v>
      </c>
      <c r="D454" s="33">
        <v>13822</v>
      </c>
      <c r="E454" s="33">
        <v>13822</v>
      </c>
    </row>
    <row r="455" spans="1:5" s="43" customFormat="1" ht="12" customHeight="1">
      <c r="A455" s="34" t="s">
        <v>356</v>
      </c>
      <c r="B455" s="35">
        <v>1016</v>
      </c>
      <c r="C455" s="209">
        <v>56000</v>
      </c>
      <c r="D455" s="33">
        <v>54110</v>
      </c>
      <c r="E455" s="33">
        <v>54110</v>
      </c>
    </row>
    <row r="456" spans="1:5" s="43" customFormat="1" ht="12" customHeight="1">
      <c r="A456" s="34" t="s">
        <v>357</v>
      </c>
      <c r="B456" s="35">
        <v>1020</v>
      </c>
      <c r="C456" s="209">
        <v>25000</v>
      </c>
      <c r="D456" s="33">
        <v>35152</v>
      </c>
      <c r="E456" s="33">
        <v>35152</v>
      </c>
    </row>
    <row r="457" spans="1:5" s="43" customFormat="1" ht="12" customHeight="1">
      <c r="A457" s="34" t="s">
        <v>358</v>
      </c>
      <c r="B457" s="35">
        <v>1030</v>
      </c>
      <c r="C457" s="209"/>
      <c r="D457" s="33"/>
      <c r="E457" s="33"/>
    </row>
    <row r="458" spans="1:5" s="43" customFormat="1" ht="11.25" customHeight="1">
      <c r="A458" s="34" t="s">
        <v>359</v>
      </c>
      <c r="B458" s="35">
        <v>1051</v>
      </c>
      <c r="C458" s="209">
        <v>4500</v>
      </c>
      <c r="D458" s="33">
        <v>4211</v>
      </c>
      <c r="E458" s="33">
        <v>4211</v>
      </c>
    </row>
    <row r="459" spans="1:5" s="43" customFormat="1" ht="12" customHeight="1">
      <c r="A459" s="34" t="s">
        <v>367</v>
      </c>
      <c r="B459" s="35">
        <v>1091</v>
      </c>
      <c r="C459" s="209">
        <v>3915</v>
      </c>
      <c r="D459" s="33"/>
      <c r="E459" s="33">
        <v>0</v>
      </c>
    </row>
    <row r="460" spans="1:5" s="43" customFormat="1" ht="12" customHeight="1">
      <c r="A460" s="34" t="s">
        <v>361</v>
      </c>
      <c r="B460" s="35">
        <v>1098</v>
      </c>
      <c r="C460" s="209">
        <v>2966</v>
      </c>
      <c r="D460" s="33">
        <v>1473</v>
      </c>
      <c r="E460" s="33">
        <v>1473</v>
      </c>
    </row>
    <row r="461" spans="1:5" s="22" customFormat="1" ht="12" customHeight="1">
      <c r="A461" s="30" t="s">
        <v>267</v>
      </c>
      <c r="B461" s="31">
        <v>9999</v>
      </c>
      <c r="C461" s="210">
        <f>SUM(C439,C442,C448:C451)</f>
        <v>324103</v>
      </c>
      <c r="D461" s="32">
        <f>SUM(D439,D442,D448:D451)</f>
        <v>335056</v>
      </c>
      <c r="E461" s="32">
        <f>SUM(E439,E442,E448:E451)</f>
        <v>290155</v>
      </c>
    </row>
    <row r="462" spans="1:5" s="22" customFormat="1" ht="12" customHeight="1">
      <c r="A462" s="30" t="s">
        <v>52</v>
      </c>
      <c r="B462" s="31">
        <v>5200</v>
      </c>
      <c r="C462" s="211"/>
      <c r="D462" s="36">
        <v>4003</v>
      </c>
      <c r="E462" s="36">
        <v>4003</v>
      </c>
    </row>
    <row r="463" spans="1:5" s="22" customFormat="1" ht="12" customHeight="1">
      <c r="A463" s="30" t="s">
        <v>53</v>
      </c>
      <c r="B463" s="31"/>
      <c r="C463" s="211">
        <f>SUM(C462)</f>
        <v>0</v>
      </c>
      <c r="D463" s="211">
        <f>SUM(D462)</f>
        <v>4003</v>
      </c>
      <c r="E463" s="211">
        <f>SUM(E462)</f>
        <v>4003</v>
      </c>
    </row>
    <row r="464" spans="1:5" s="22" customFormat="1" ht="12" customHeight="1" thickBot="1">
      <c r="A464" s="30" t="s">
        <v>54</v>
      </c>
      <c r="B464" s="31">
        <v>9999</v>
      </c>
      <c r="C464" s="212">
        <f>SUM(C461,C463)</f>
        <v>324103</v>
      </c>
      <c r="D464" s="213">
        <f>SUM(D461,D463)</f>
        <v>339059</v>
      </c>
      <c r="E464" s="213">
        <f>SUM(E461,E463)</f>
        <v>294158</v>
      </c>
    </row>
    <row r="465" spans="1:5" s="22" customFormat="1" ht="12" customHeight="1">
      <c r="A465" s="30"/>
      <c r="B465" s="31"/>
      <c r="C465" s="238"/>
      <c r="D465" s="239"/>
      <c r="E465" s="239"/>
    </row>
    <row r="466" spans="1:5" s="41" customFormat="1" ht="12" customHeight="1">
      <c r="A466" s="30" t="s">
        <v>95</v>
      </c>
      <c r="B466" s="31"/>
      <c r="C466" s="228">
        <f>SUM(C405,C435,C464)</f>
        <v>1536911</v>
      </c>
      <c r="D466" s="229">
        <f>SUM(D405,D435,D464)</f>
        <v>1621040</v>
      </c>
      <c r="E466" s="229">
        <f>SUM(E405,E435,E464)</f>
        <v>1429089</v>
      </c>
    </row>
    <row r="467" spans="1:5" s="41" customFormat="1" ht="12" customHeight="1">
      <c r="A467" s="30"/>
      <c r="B467" s="31"/>
      <c r="C467" s="211"/>
      <c r="D467" s="36"/>
      <c r="E467" s="36"/>
    </row>
    <row r="468" spans="1:5" s="41" customFormat="1" ht="12" customHeight="1" thickBot="1">
      <c r="A468" s="206" t="s">
        <v>96</v>
      </c>
      <c r="B468" s="218"/>
      <c r="C468" s="219">
        <f>SUM(C399,C466)</f>
        <v>1536911</v>
      </c>
      <c r="D468" s="230">
        <f>SUM(D399,D466)</f>
        <v>1635727</v>
      </c>
      <c r="E468" s="230">
        <f>SUM(E399,E466)</f>
        <v>1443776</v>
      </c>
    </row>
    <row r="469" spans="1:5" s="41" customFormat="1" ht="12" customHeight="1" thickTop="1">
      <c r="A469" s="44"/>
      <c r="B469" s="25"/>
      <c r="C469" s="237"/>
      <c r="D469" s="45"/>
      <c r="E469" s="45"/>
    </row>
    <row r="470" spans="1:5" s="43" customFormat="1" ht="12" customHeight="1">
      <c r="A470" s="30" t="s">
        <v>97</v>
      </c>
      <c r="B470" s="31"/>
      <c r="C470" s="209"/>
      <c r="D470" s="33"/>
      <c r="E470" s="33"/>
    </row>
    <row r="471" spans="1:5" s="43" customFormat="1" ht="12" customHeight="1">
      <c r="A471" s="30" t="s">
        <v>98</v>
      </c>
      <c r="B471" s="31"/>
      <c r="C471" s="209"/>
      <c r="D471" s="33"/>
      <c r="E471" s="33"/>
    </row>
    <row r="472" spans="1:5" s="43" customFormat="1" ht="12" customHeight="1">
      <c r="A472" s="30" t="s">
        <v>99</v>
      </c>
      <c r="B472" s="31" t="s">
        <v>100</v>
      </c>
      <c r="C472" s="209"/>
      <c r="D472" s="33"/>
      <c r="E472" s="33"/>
    </row>
    <row r="473" spans="1:5" s="41" customFormat="1" ht="12" customHeight="1">
      <c r="A473" s="30" t="s">
        <v>353</v>
      </c>
      <c r="B473" s="31">
        <v>1000</v>
      </c>
      <c r="C473" s="211">
        <f>SUM(C474:C474)</f>
        <v>0</v>
      </c>
      <c r="D473" s="211">
        <f>SUM(D474:D474)</f>
        <v>51950</v>
      </c>
      <c r="E473" s="211">
        <f>SUM(E474:E474)</f>
        <v>51950</v>
      </c>
    </row>
    <row r="474" spans="1:5" s="43" customFormat="1" ht="12" customHeight="1">
      <c r="A474" s="34" t="s">
        <v>361</v>
      </c>
      <c r="B474" s="35">
        <v>1098</v>
      </c>
      <c r="C474" s="209"/>
      <c r="D474" s="209">
        <v>51950</v>
      </c>
      <c r="E474" s="209">
        <v>51950</v>
      </c>
    </row>
    <row r="475" spans="1:5" s="41" customFormat="1" ht="12" customHeight="1" thickBot="1">
      <c r="A475" s="30" t="s">
        <v>35</v>
      </c>
      <c r="B475" s="31">
        <v>9999</v>
      </c>
      <c r="C475" s="225">
        <f>SUM(C473)</f>
        <v>0</v>
      </c>
      <c r="D475" s="225">
        <f>SUM(D473)</f>
        <v>51950</v>
      </c>
      <c r="E475" s="225">
        <f>SUM(E473)</f>
        <v>51950</v>
      </c>
    </row>
    <row r="476" spans="1:5" s="41" customFormat="1" ht="12" customHeight="1">
      <c r="A476" s="30"/>
      <c r="B476" s="31"/>
      <c r="C476" s="228"/>
      <c r="D476" s="228"/>
      <c r="E476" s="228"/>
    </row>
    <row r="477" spans="1:5" s="41" customFormat="1" ht="12" customHeight="1">
      <c r="A477" s="30" t="s">
        <v>101</v>
      </c>
      <c r="B477" s="31"/>
      <c r="C477" s="211">
        <f>SUM(C475)</f>
        <v>0</v>
      </c>
      <c r="D477" s="211">
        <f>SUM(D475)</f>
        <v>51950</v>
      </c>
      <c r="E477" s="211">
        <f>SUM(E475)</f>
        <v>51950</v>
      </c>
    </row>
    <row r="478" spans="1:5" s="41" customFormat="1" ht="12" customHeight="1">
      <c r="A478" s="30"/>
      <c r="B478" s="31"/>
      <c r="C478" s="211"/>
      <c r="D478" s="211"/>
      <c r="E478" s="211"/>
    </row>
    <row r="479" spans="1:5" s="41" customFormat="1" ht="12" customHeight="1" thickBot="1">
      <c r="A479" s="206" t="s">
        <v>102</v>
      </c>
      <c r="B479" s="218"/>
      <c r="C479" s="219">
        <f>SUM(C477)</f>
        <v>0</v>
      </c>
      <c r="D479" s="219">
        <f>SUM(D477)</f>
        <v>51950</v>
      </c>
      <c r="E479" s="219">
        <f>SUM(E477)</f>
        <v>51950</v>
      </c>
    </row>
    <row r="480" spans="1:5" s="41" customFormat="1" ht="12" customHeight="1" thickTop="1">
      <c r="A480" s="234"/>
      <c r="B480" s="29"/>
      <c r="C480" s="228"/>
      <c r="D480" s="228"/>
      <c r="E480" s="228"/>
    </row>
    <row r="481" spans="1:5" ht="12" customHeight="1" thickBot="1">
      <c r="A481" s="206" t="s">
        <v>103</v>
      </c>
      <c r="B481" s="218"/>
      <c r="C481" s="219">
        <f>SUM(C68,C134,C234,C298,C391,C468,C479)</f>
        <v>16978871</v>
      </c>
      <c r="D481" s="230">
        <f>SUM(D68,D134,D234,D298,D391,D468,D479)</f>
        <v>19154354</v>
      </c>
      <c r="E481" s="230">
        <f>SUM(E68,E134,E234,E298,E391,E468,E479)</f>
        <v>18468602</v>
      </c>
    </row>
    <row r="482" spans="1:5" ht="12" customHeight="1" thickTop="1">
      <c r="A482" s="240"/>
      <c r="B482" s="241"/>
      <c r="C482" s="242"/>
      <c r="D482" s="243"/>
      <c r="E482" s="243"/>
    </row>
    <row r="483" spans="1:5" ht="12" customHeight="1">
      <c r="A483" s="220"/>
      <c r="B483" s="221"/>
      <c r="C483" s="222"/>
      <c r="D483" s="223"/>
      <c r="E483" s="223"/>
    </row>
    <row r="484" spans="1:5" s="23" customFormat="1" ht="12" customHeight="1">
      <c r="A484" s="47" t="s">
        <v>104</v>
      </c>
      <c r="B484" s="48"/>
      <c r="C484" s="209"/>
      <c r="D484" s="33"/>
      <c r="E484" s="33"/>
    </row>
    <row r="485" spans="1:5" s="51" customFormat="1" ht="12" customHeight="1">
      <c r="A485" s="62" t="s">
        <v>105</v>
      </c>
      <c r="C485" s="207"/>
      <c r="D485" s="208"/>
      <c r="E485" s="208"/>
    </row>
    <row r="486" spans="1:5" s="51" customFormat="1" ht="12" customHeight="1">
      <c r="A486" s="37" t="s">
        <v>106</v>
      </c>
      <c r="B486" s="38"/>
      <c r="C486" s="209"/>
      <c r="D486" s="33"/>
      <c r="E486" s="33"/>
    </row>
    <row r="487" spans="1:5" s="51" customFormat="1" ht="12" customHeight="1">
      <c r="A487" s="30" t="s">
        <v>466</v>
      </c>
      <c r="B487" s="31" t="s">
        <v>467</v>
      </c>
      <c r="C487" s="209"/>
      <c r="D487" s="33"/>
      <c r="E487" s="33"/>
    </row>
    <row r="488" spans="1:5" s="41" customFormat="1" ht="12" customHeight="1">
      <c r="A488" s="30" t="s">
        <v>353</v>
      </c>
      <c r="B488" s="31">
        <v>1000</v>
      </c>
      <c r="C488" s="211">
        <f>SUM(C489:C500)</f>
        <v>0</v>
      </c>
      <c r="D488" s="36">
        <f>SUM(D489:D500)</f>
        <v>44793</v>
      </c>
      <c r="E488" s="36">
        <f>SUM(E489:E500)</f>
        <v>44793</v>
      </c>
    </row>
    <row r="489" spans="1:5" s="43" customFormat="1" ht="12" customHeight="1">
      <c r="A489" s="34" t="s">
        <v>354</v>
      </c>
      <c r="B489" s="35">
        <v>1013</v>
      </c>
      <c r="C489" s="209"/>
      <c r="D489" s="33">
        <v>997</v>
      </c>
      <c r="E489" s="33">
        <v>997</v>
      </c>
    </row>
    <row r="490" spans="1:5" s="43" customFormat="1" ht="12" customHeight="1">
      <c r="A490" s="34" t="s">
        <v>355</v>
      </c>
      <c r="B490" s="35">
        <v>1015</v>
      </c>
      <c r="C490" s="209"/>
      <c r="D490" s="33">
        <v>25926</v>
      </c>
      <c r="E490" s="33">
        <v>25926</v>
      </c>
    </row>
    <row r="491" spans="1:5" s="43" customFormat="1" ht="12" customHeight="1">
      <c r="A491" s="34" t="s">
        <v>356</v>
      </c>
      <c r="B491" s="35">
        <v>1016</v>
      </c>
      <c r="C491" s="209"/>
      <c r="D491" s="33">
        <v>2250</v>
      </c>
      <c r="E491" s="33">
        <v>2250</v>
      </c>
    </row>
    <row r="492" spans="1:5" s="43" customFormat="1" ht="12" customHeight="1">
      <c r="A492" s="34" t="s">
        <v>357</v>
      </c>
      <c r="B492" s="35">
        <v>1020</v>
      </c>
      <c r="C492" s="209"/>
      <c r="D492" s="33">
        <v>15503</v>
      </c>
      <c r="E492" s="33">
        <v>15503</v>
      </c>
    </row>
    <row r="493" spans="1:5" s="43" customFormat="1" ht="12" customHeight="1">
      <c r="A493" s="34" t="s">
        <v>358</v>
      </c>
      <c r="B493" s="35">
        <v>1030</v>
      </c>
      <c r="C493" s="209"/>
      <c r="D493" s="33">
        <v>16</v>
      </c>
      <c r="E493" s="33">
        <v>16</v>
      </c>
    </row>
    <row r="494" spans="1:5" s="43" customFormat="1" ht="12" customHeight="1">
      <c r="A494" s="34" t="s">
        <v>379</v>
      </c>
      <c r="B494" s="35">
        <v>1040</v>
      </c>
      <c r="C494" s="209"/>
      <c r="D494" s="33">
        <v>101</v>
      </c>
      <c r="E494" s="33">
        <v>101</v>
      </c>
    </row>
    <row r="495" spans="1:5" s="43" customFormat="1" ht="12" customHeight="1">
      <c r="A495" s="34" t="s">
        <v>359</v>
      </c>
      <c r="B495" s="35">
        <v>1051</v>
      </c>
      <c r="C495" s="209"/>
      <c r="D495" s="33"/>
      <c r="E495" s="33"/>
    </row>
    <row r="496" spans="1:5" s="43" customFormat="1" ht="12" customHeight="1">
      <c r="A496" s="34" t="s">
        <v>380</v>
      </c>
      <c r="B496" s="35">
        <v>1052</v>
      </c>
      <c r="C496" s="209"/>
      <c r="D496" s="33"/>
      <c r="E496" s="33"/>
    </row>
    <row r="497" spans="1:5" s="43" customFormat="1" ht="12" customHeight="1">
      <c r="A497" s="34" t="s">
        <v>381</v>
      </c>
      <c r="B497" s="35">
        <v>1062</v>
      </c>
      <c r="C497" s="209"/>
      <c r="D497" s="33"/>
      <c r="E497" s="33"/>
    </row>
    <row r="498" spans="1:5" s="43" customFormat="1" ht="12" customHeight="1">
      <c r="A498" s="34" t="s">
        <v>367</v>
      </c>
      <c r="B498" s="35">
        <v>1091</v>
      </c>
      <c r="C498" s="209"/>
      <c r="D498" s="33"/>
      <c r="E498" s="33"/>
    </row>
    <row r="499" spans="1:5" s="43" customFormat="1" ht="12" customHeight="1">
      <c r="A499" s="34" t="s">
        <v>382</v>
      </c>
      <c r="B499" s="35">
        <v>1092</v>
      </c>
      <c r="C499" s="209"/>
      <c r="D499" s="33"/>
      <c r="E499" s="33"/>
    </row>
    <row r="500" spans="1:5" s="43" customFormat="1" ht="12" customHeight="1">
      <c r="A500" s="34" t="s">
        <v>361</v>
      </c>
      <c r="B500" s="35">
        <v>1098</v>
      </c>
      <c r="C500" s="209"/>
      <c r="D500" s="33"/>
      <c r="E500" s="33"/>
    </row>
    <row r="501" spans="1:5" s="52" customFormat="1" ht="12" customHeight="1">
      <c r="A501" s="37" t="s">
        <v>267</v>
      </c>
      <c r="B501" s="38">
        <v>9999</v>
      </c>
      <c r="C501" s="227">
        <f>SUM(C488)</f>
        <v>0</v>
      </c>
      <c r="D501" s="39">
        <f>SUM(D488)</f>
        <v>44793</v>
      </c>
      <c r="E501" s="39">
        <f>SUM(E488)</f>
        <v>44793</v>
      </c>
    </row>
    <row r="502" spans="1:5" s="55" customFormat="1" ht="12" customHeight="1">
      <c r="A502" s="53" t="s">
        <v>52</v>
      </c>
      <c r="B502" s="54">
        <v>5200</v>
      </c>
      <c r="C502" s="209"/>
      <c r="D502" s="33"/>
      <c r="E502" s="33"/>
    </row>
    <row r="503" spans="1:5" s="55" customFormat="1" ht="12" customHeight="1">
      <c r="A503" s="53" t="s">
        <v>107</v>
      </c>
      <c r="B503" s="54">
        <v>5300</v>
      </c>
      <c r="C503" s="209"/>
      <c r="D503" s="33"/>
      <c r="E503" s="33"/>
    </row>
    <row r="504" spans="1:5" s="56" customFormat="1" ht="12" customHeight="1">
      <c r="A504" s="37" t="s">
        <v>53</v>
      </c>
      <c r="B504" s="38"/>
      <c r="C504" s="227">
        <f>SUM(C502:C503)</f>
        <v>0</v>
      </c>
      <c r="D504" s="39">
        <f>SUM(D502:D503)</f>
        <v>0</v>
      </c>
      <c r="E504" s="39">
        <f>SUM(E502:E503)</f>
        <v>0</v>
      </c>
    </row>
    <row r="505" spans="1:5" s="56" customFormat="1" ht="12" customHeight="1" thickBot="1">
      <c r="A505" s="37" t="s">
        <v>54</v>
      </c>
      <c r="B505" s="38">
        <v>9999</v>
      </c>
      <c r="C505" s="244">
        <f>SUM(C501,C504)</f>
        <v>0</v>
      </c>
      <c r="D505" s="245">
        <f>SUM(D501,D504)</f>
        <v>44793</v>
      </c>
      <c r="E505" s="245">
        <f>SUM(E501,E504)</f>
        <v>44793</v>
      </c>
    </row>
    <row r="506" spans="1:5" s="56" customFormat="1" ht="12" customHeight="1">
      <c r="A506" s="62"/>
      <c r="B506" s="38"/>
      <c r="C506" s="246"/>
      <c r="D506" s="60"/>
      <c r="E506" s="60"/>
    </row>
    <row r="507" spans="1:5" s="51" customFormat="1" ht="12" customHeight="1">
      <c r="A507" s="62"/>
      <c r="C507" s="209"/>
      <c r="D507" s="33"/>
      <c r="E507" s="33"/>
    </row>
    <row r="508" spans="1:5" s="51" customFormat="1" ht="12" customHeight="1">
      <c r="A508" s="30" t="s">
        <v>27</v>
      </c>
      <c r="B508" s="31" t="s">
        <v>28</v>
      </c>
      <c r="C508" s="209"/>
      <c r="D508" s="33"/>
      <c r="E508" s="33"/>
    </row>
    <row r="509" spans="1:5" s="41" customFormat="1" ht="12" customHeight="1">
      <c r="A509" s="30" t="s">
        <v>353</v>
      </c>
      <c r="B509" s="31">
        <v>1000</v>
      </c>
      <c r="C509" s="211">
        <f>SUM(C510:C521)</f>
        <v>1586700</v>
      </c>
      <c r="D509" s="36">
        <f>SUM(D510:D521)</f>
        <v>1451117</v>
      </c>
      <c r="E509" s="36">
        <f>SUM(E510:E521)</f>
        <v>1451117</v>
      </c>
    </row>
    <row r="510" spans="1:5" s="43" customFormat="1" ht="12" customHeight="1">
      <c r="A510" s="34" t="s">
        <v>354</v>
      </c>
      <c r="B510" s="35">
        <v>1013</v>
      </c>
      <c r="C510" s="209">
        <v>30000</v>
      </c>
      <c r="D510" s="33">
        <v>33682</v>
      </c>
      <c r="E510" s="33">
        <v>33682</v>
      </c>
    </row>
    <row r="511" spans="1:5" s="43" customFormat="1" ht="12" customHeight="1">
      <c r="A511" s="34" t="s">
        <v>355</v>
      </c>
      <c r="B511" s="35">
        <v>1015</v>
      </c>
      <c r="C511" s="209">
        <v>190000</v>
      </c>
      <c r="D511" s="33">
        <v>267015</v>
      </c>
      <c r="E511" s="33">
        <v>267015</v>
      </c>
    </row>
    <row r="512" spans="1:5" s="43" customFormat="1" ht="12" customHeight="1">
      <c r="A512" s="34" t="s">
        <v>356</v>
      </c>
      <c r="B512" s="35">
        <v>1016</v>
      </c>
      <c r="C512" s="209">
        <v>338000</v>
      </c>
      <c r="D512" s="33">
        <v>254879</v>
      </c>
      <c r="E512" s="33">
        <v>254879</v>
      </c>
    </row>
    <row r="513" spans="1:5" s="43" customFormat="1" ht="12" customHeight="1">
      <c r="A513" s="34" t="s">
        <v>357</v>
      </c>
      <c r="B513" s="35">
        <v>1020</v>
      </c>
      <c r="C513" s="209">
        <f>493000-22549</f>
        <v>470451</v>
      </c>
      <c r="D513" s="33">
        <v>647126</v>
      </c>
      <c r="E513" s="33">
        <v>647126</v>
      </c>
    </row>
    <row r="514" spans="1:5" s="43" customFormat="1" ht="12" customHeight="1">
      <c r="A514" s="34" t="s">
        <v>358</v>
      </c>
      <c r="B514" s="35">
        <v>1030</v>
      </c>
      <c r="C514" s="209">
        <v>72000</v>
      </c>
      <c r="D514" s="33">
        <v>145939</v>
      </c>
      <c r="E514" s="33">
        <v>145939</v>
      </c>
    </row>
    <row r="515" spans="1:5" s="43" customFormat="1" ht="12" customHeight="1">
      <c r="A515" s="34" t="s">
        <v>379</v>
      </c>
      <c r="B515" s="35">
        <v>1040</v>
      </c>
      <c r="C515" s="209">
        <v>371000</v>
      </c>
      <c r="D515" s="33">
        <v>14573</v>
      </c>
      <c r="E515" s="33">
        <v>14573</v>
      </c>
    </row>
    <row r="516" spans="1:5" s="43" customFormat="1" ht="12" customHeight="1">
      <c r="A516" s="34" t="s">
        <v>359</v>
      </c>
      <c r="B516" s="35">
        <v>1051</v>
      </c>
      <c r="C516" s="209">
        <v>14300</v>
      </c>
      <c r="D516" s="33">
        <v>17748</v>
      </c>
      <c r="E516" s="33">
        <v>17748</v>
      </c>
    </row>
    <row r="517" spans="1:5" s="43" customFormat="1" ht="12" customHeight="1">
      <c r="A517" s="34" t="s">
        <v>380</v>
      </c>
      <c r="B517" s="35">
        <v>1052</v>
      </c>
      <c r="C517" s="209">
        <v>22300</v>
      </c>
      <c r="D517" s="33">
        <v>37822</v>
      </c>
      <c r="E517" s="33">
        <v>37822</v>
      </c>
    </row>
    <row r="518" spans="1:5" s="43" customFormat="1" ht="12" customHeight="1">
      <c r="A518" s="34" t="s">
        <v>381</v>
      </c>
      <c r="B518" s="35">
        <v>1062</v>
      </c>
      <c r="C518" s="209">
        <v>13300</v>
      </c>
      <c r="D518" s="33">
        <v>17698</v>
      </c>
      <c r="E518" s="33">
        <v>17698</v>
      </c>
    </row>
    <row r="519" spans="1:5" s="43" customFormat="1" ht="12" customHeight="1">
      <c r="A519" s="34" t="s">
        <v>367</v>
      </c>
      <c r="B519" s="35">
        <v>1091</v>
      </c>
      <c r="C519" s="209">
        <v>22549</v>
      </c>
      <c r="D519" s="33">
        <v>3564</v>
      </c>
      <c r="E519" s="33">
        <v>3564</v>
      </c>
    </row>
    <row r="520" spans="1:5" s="43" customFormat="1" ht="12" customHeight="1">
      <c r="A520" s="34" t="s">
        <v>382</v>
      </c>
      <c r="B520" s="35">
        <v>1092</v>
      </c>
      <c r="C520" s="209">
        <f>15000+800</f>
        <v>15800</v>
      </c>
      <c r="D520" s="33">
        <v>-15583</v>
      </c>
      <c r="E520" s="33">
        <v>-15583</v>
      </c>
    </row>
    <row r="521" spans="1:5" s="43" customFormat="1" ht="12" customHeight="1">
      <c r="A521" s="34" t="s">
        <v>361</v>
      </c>
      <c r="B521" s="35">
        <v>1098</v>
      </c>
      <c r="C521" s="209">
        <v>27000</v>
      </c>
      <c r="D521" s="33">
        <v>26654</v>
      </c>
      <c r="E521" s="33">
        <v>26654</v>
      </c>
    </row>
    <row r="522" spans="1:5" s="43" customFormat="1" ht="12" customHeight="1">
      <c r="A522" s="30" t="s">
        <v>384</v>
      </c>
      <c r="B522" s="31">
        <v>4200</v>
      </c>
      <c r="C522" s="209"/>
      <c r="D522" s="33">
        <f>SUM(D523)</f>
        <v>1000</v>
      </c>
      <c r="E522" s="33">
        <f>SUM(E523)</f>
        <v>1000</v>
      </c>
    </row>
    <row r="523" spans="1:5" s="43" customFormat="1" ht="12" customHeight="1">
      <c r="A523" s="34" t="s">
        <v>385</v>
      </c>
      <c r="B523" s="35">
        <v>4294</v>
      </c>
      <c r="C523" s="209"/>
      <c r="D523" s="33">
        <v>1000</v>
      </c>
      <c r="E523" s="33">
        <v>1000</v>
      </c>
    </row>
    <row r="524" spans="1:5" s="52" customFormat="1" ht="12" customHeight="1">
      <c r="A524" s="37" t="s">
        <v>267</v>
      </c>
      <c r="B524" s="38">
        <v>9999</v>
      </c>
      <c r="C524" s="227">
        <f>SUM(C509)</f>
        <v>1586700</v>
      </c>
      <c r="D524" s="39">
        <f>SUM(D509,D522)</f>
        <v>1452117</v>
      </c>
      <c r="E524" s="39">
        <f>SUM(E509,E522)</f>
        <v>1452117</v>
      </c>
    </row>
    <row r="525" spans="1:5" s="55" customFormat="1" ht="12" customHeight="1">
      <c r="A525" s="53" t="s">
        <v>52</v>
      </c>
      <c r="B525" s="54">
        <v>5200</v>
      </c>
      <c r="C525" s="209">
        <f>60900+24500</f>
        <v>85400</v>
      </c>
      <c r="D525" s="33">
        <v>296300</v>
      </c>
      <c r="E525" s="33">
        <v>296300</v>
      </c>
    </row>
    <row r="526" spans="1:5" s="55" customFormat="1" ht="12" customHeight="1">
      <c r="A526" s="53" t="s">
        <v>107</v>
      </c>
      <c r="B526" s="54">
        <v>5300</v>
      </c>
      <c r="C526" s="209">
        <v>25000</v>
      </c>
      <c r="D526" s="33">
        <v>2880</v>
      </c>
      <c r="E526" s="33">
        <v>2880</v>
      </c>
    </row>
    <row r="527" spans="1:5" s="56" customFormat="1" ht="12" customHeight="1">
      <c r="A527" s="37" t="s">
        <v>53</v>
      </c>
      <c r="B527" s="38"/>
      <c r="C527" s="227">
        <f>SUM(C525:C526)</f>
        <v>110400</v>
      </c>
      <c r="D527" s="39">
        <f>SUM(D525:D526)</f>
        <v>299180</v>
      </c>
      <c r="E527" s="39">
        <f>SUM(E525:E526)</f>
        <v>299180</v>
      </c>
    </row>
    <row r="528" spans="1:5" s="56" customFormat="1" ht="12" customHeight="1" thickBot="1">
      <c r="A528" s="37" t="s">
        <v>54</v>
      </c>
      <c r="B528" s="38">
        <v>9999</v>
      </c>
      <c r="C528" s="244">
        <f>SUM(C524,C527)</f>
        <v>1697100</v>
      </c>
      <c r="D528" s="245">
        <f>SUM(D524,D527)</f>
        <v>1751297</v>
      </c>
      <c r="E528" s="245">
        <f>SUM(E524,E527)</f>
        <v>1751297</v>
      </c>
    </row>
    <row r="529" spans="1:5" s="51" customFormat="1" ht="12" customHeight="1">
      <c r="A529" s="53"/>
      <c r="B529" s="54"/>
      <c r="C529" s="207"/>
      <c r="D529" s="208"/>
      <c r="E529" s="208"/>
    </row>
    <row r="530" spans="1:5" s="51" customFormat="1" ht="12" customHeight="1">
      <c r="A530" s="37" t="s">
        <v>108</v>
      </c>
      <c r="B530" s="38" t="s">
        <v>109</v>
      </c>
      <c r="C530" s="209"/>
      <c r="D530" s="33"/>
      <c r="E530" s="33"/>
    </row>
    <row r="531" spans="1:5" s="41" customFormat="1" ht="12" customHeight="1">
      <c r="A531" s="30" t="s">
        <v>340</v>
      </c>
      <c r="B531" s="31">
        <v>100</v>
      </c>
      <c r="C531" s="210">
        <f>SUM(C532:C533)</f>
        <v>15600</v>
      </c>
      <c r="D531" s="32">
        <f>SUM(D532:D533)</f>
        <v>15694</v>
      </c>
      <c r="E531" s="32">
        <f>SUM(E532:E533)</f>
        <v>15694</v>
      </c>
    </row>
    <row r="532" spans="1:5" s="43" customFormat="1" ht="12" customHeight="1">
      <c r="A532" s="34" t="s">
        <v>468</v>
      </c>
      <c r="B532" s="35">
        <v>103</v>
      </c>
      <c r="C532" s="209">
        <v>15600</v>
      </c>
      <c r="D532" s="33">
        <v>15694</v>
      </c>
      <c r="E532" s="33">
        <v>15694</v>
      </c>
    </row>
    <row r="533" spans="1:5" s="43" customFormat="1" ht="12" customHeight="1">
      <c r="A533" s="34" t="s">
        <v>343</v>
      </c>
      <c r="B533" s="35">
        <v>109</v>
      </c>
      <c r="C533" s="209">
        <v>0</v>
      </c>
      <c r="D533" s="33">
        <v>0</v>
      </c>
      <c r="E533" s="33">
        <v>0</v>
      </c>
    </row>
    <row r="534" spans="1:5" s="41" customFormat="1" ht="12" customHeight="1">
      <c r="A534" s="30" t="s">
        <v>344</v>
      </c>
      <c r="B534" s="31">
        <v>200</v>
      </c>
      <c r="C534" s="211">
        <f>SUM(C535:C536)</f>
        <v>64000</v>
      </c>
      <c r="D534" s="211">
        <f>SUM(D535:D536)</f>
        <v>83995</v>
      </c>
      <c r="E534" s="211">
        <f>SUM(E535:E536)</f>
        <v>83995</v>
      </c>
    </row>
    <row r="535" spans="1:5" s="43" customFormat="1" ht="12" customHeight="1">
      <c r="A535" s="34" t="s">
        <v>383</v>
      </c>
      <c r="B535" s="35">
        <v>202</v>
      </c>
      <c r="C535" s="209">
        <v>64000</v>
      </c>
      <c r="D535" s="33">
        <v>83898</v>
      </c>
      <c r="E535" s="33">
        <v>83898</v>
      </c>
    </row>
    <row r="536" spans="1:5" s="43" customFormat="1" ht="12" customHeight="1">
      <c r="A536" s="34" t="s">
        <v>347</v>
      </c>
      <c r="B536" s="35">
        <v>205</v>
      </c>
      <c r="C536" s="209"/>
      <c r="D536" s="33">
        <v>97</v>
      </c>
      <c r="E536" s="33">
        <v>97</v>
      </c>
    </row>
    <row r="537" spans="1:5" s="41" customFormat="1" ht="12" customHeight="1">
      <c r="A537" s="30" t="s">
        <v>350</v>
      </c>
      <c r="B537" s="31">
        <v>300</v>
      </c>
      <c r="C537" s="210">
        <v>20400</v>
      </c>
      <c r="D537" s="32">
        <v>23761</v>
      </c>
      <c r="E537" s="32">
        <v>23761</v>
      </c>
    </row>
    <row r="538" spans="1:5" s="41" customFormat="1" ht="12" customHeight="1">
      <c r="A538" s="30" t="s">
        <v>351</v>
      </c>
      <c r="B538" s="31">
        <v>500</v>
      </c>
      <c r="C538" s="211">
        <v>3400</v>
      </c>
      <c r="D538" s="36">
        <v>4025</v>
      </c>
      <c r="E538" s="36">
        <v>4025</v>
      </c>
    </row>
    <row r="539" spans="1:5" s="41" customFormat="1" ht="12" customHeight="1">
      <c r="A539" s="30" t="s">
        <v>352</v>
      </c>
      <c r="B539" s="31">
        <v>700</v>
      </c>
      <c r="C539" s="211">
        <v>500</v>
      </c>
      <c r="D539" s="36">
        <v>699</v>
      </c>
      <c r="E539" s="36">
        <v>699</v>
      </c>
    </row>
    <row r="540" spans="1:5" s="41" customFormat="1" ht="12" customHeight="1">
      <c r="A540" s="30" t="s">
        <v>353</v>
      </c>
      <c r="B540" s="31">
        <v>1000</v>
      </c>
      <c r="C540" s="211">
        <f>SUM(C541:C548)</f>
        <v>11100</v>
      </c>
      <c r="D540" s="36">
        <f>SUM(D541:D548)</f>
        <v>19025</v>
      </c>
      <c r="E540" s="36">
        <f>SUM(E541:E548)</f>
        <v>19025</v>
      </c>
    </row>
    <row r="541" spans="1:5" s="43" customFormat="1" ht="12" customHeight="1">
      <c r="A541" s="247" t="s">
        <v>355</v>
      </c>
      <c r="B541" s="224">
        <v>1015</v>
      </c>
      <c r="C541" s="207">
        <f>8600-568</f>
        <v>8032</v>
      </c>
      <c r="D541" s="208">
        <v>9243</v>
      </c>
      <c r="E541" s="208">
        <v>9243</v>
      </c>
    </row>
    <row r="542" spans="1:5" s="43" customFormat="1" ht="12" customHeight="1">
      <c r="A542" s="34" t="s">
        <v>356</v>
      </c>
      <c r="B542" s="35">
        <v>1016</v>
      </c>
      <c r="C542" s="209">
        <v>1300</v>
      </c>
      <c r="D542" s="33">
        <v>3687</v>
      </c>
      <c r="E542" s="33">
        <v>3687</v>
      </c>
    </row>
    <row r="543" spans="1:5" s="43" customFormat="1" ht="12" customHeight="1">
      <c r="A543" s="34" t="s">
        <v>357</v>
      </c>
      <c r="B543" s="35">
        <v>1020</v>
      </c>
      <c r="C543" s="209">
        <v>1200</v>
      </c>
      <c r="D543" s="33">
        <v>2746</v>
      </c>
      <c r="E543" s="33">
        <v>2746</v>
      </c>
    </row>
    <row r="544" spans="1:5" s="43" customFormat="1" ht="12" customHeight="1">
      <c r="A544" s="34" t="s">
        <v>358</v>
      </c>
      <c r="B544" s="35">
        <v>1030</v>
      </c>
      <c r="C544" s="209"/>
      <c r="D544" s="33">
        <v>748</v>
      </c>
      <c r="E544" s="33">
        <v>748</v>
      </c>
    </row>
    <row r="545" spans="1:5" s="43" customFormat="1" ht="12" customHeight="1">
      <c r="A545" s="34" t="s">
        <v>379</v>
      </c>
      <c r="B545" s="35">
        <v>1040</v>
      </c>
      <c r="C545" s="209"/>
      <c r="D545" s="33">
        <v>40</v>
      </c>
      <c r="E545" s="33">
        <v>40</v>
      </c>
    </row>
    <row r="546" spans="1:5" s="43" customFormat="1" ht="12" customHeight="1">
      <c r="A546" s="34" t="s">
        <v>359</v>
      </c>
      <c r="B546" s="35">
        <v>1051</v>
      </c>
      <c r="C546" s="209">
        <v>100</v>
      </c>
      <c r="D546" s="33">
        <v>1357</v>
      </c>
      <c r="E546" s="33">
        <v>1357</v>
      </c>
    </row>
    <row r="547" spans="1:5" s="43" customFormat="1" ht="12" customHeight="1">
      <c r="A547" s="34" t="s">
        <v>381</v>
      </c>
      <c r="B547" s="35">
        <v>1062</v>
      </c>
      <c r="C547" s="209"/>
      <c r="D547" s="33">
        <v>984</v>
      </c>
      <c r="E547" s="33">
        <v>984</v>
      </c>
    </row>
    <row r="548" spans="1:5" s="43" customFormat="1" ht="12" customHeight="1">
      <c r="A548" s="34" t="s">
        <v>367</v>
      </c>
      <c r="B548" s="35">
        <v>1098</v>
      </c>
      <c r="C548" s="209">
        <v>468</v>
      </c>
      <c r="D548" s="33">
        <v>220</v>
      </c>
      <c r="E548" s="33">
        <v>220</v>
      </c>
    </row>
    <row r="549" spans="1:5" s="52" customFormat="1" ht="12" customHeight="1" thickBot="1">
      <c r="A549" s="37" t="s">
        <v>35</v>
      </c>
      <c r="B549" s="38">
        <v>9999</v>
      </c>
      <c r="C549" s="244">
        <f>SUM(C531,C534,C537:C540)</f>
        <v>115000</v>
      </c>
      <c r="D549" s="245">
        <f>SUM(D531,D534,D537:D540)</f>
        <v>147199</v>
      </c>
      <c r="E549" s="245">
        <f>SUM(E531,E534,E537:E540)</f>
        <v>147199</v>
      </c>
    </row>
    <row r="550" spans="1:5" s="52" customFormat="1" ht="12" customHeight="1">
      <c r="A550" s="37"/>
      <c r="B550" s="38"/>
      <c r="C550" s="228"/>
      <c r="D550" s="229"/>
      <c r="E550" s="229"/>
    </row>
    <row r="551" spans="1:5" s="52" customFormat="1" ht="12" customHeight="1">
      <c r="A551" s="37" t="s">
        <v>110</v>
      </c>
      <c r="B551" s="38"/>
      <c r="C551" s="227">
        <f>SUM(C505,C528,C549)</f>
        <v>1812100</v>
      </c>
      <c r="D551" s="39">
        <f>SUM(D505,D528,D549)</f>
        <v>1943289</v>
      </c>
      <c r="E551" s="39">
        <f>SUM(E505,E528,E549)</f>
        <v>1943289</v>
      </c>
    </row>
    <row r="552" spans="1:5" s="52" customFormat="1" ht="12" customHeight="1">
      <c r="A552" s="248"/>
      <c r="B552" s="249"/>
      <c r="C552" s="250"/>
      <c r="D552" s="251"/>
      <c r="E552" s="251"/>
    </row>
    <row r="553" spans="1:5" s="55" customFormat="1" ht="12" customHeight="1">
      <c r="A553" s="37" t="s">
        <v>44</v>
      </c>
      <c r="B553" s="38"/>
      <c r="C553" s="209"/>
      <c r="D553" s="33"/>
      <c r="E553" s="33"/>
    </row>
    <row r="554" spans="1:5" s="55" customFormat="1" ht="12" customHeight="1">
      <c r="A554" s="37"/>
      <c r="B554" s="38"/>
      <c r="C554" s="209"/>
      <c r="D554" s="33"/>
      <c r="E554" s="33"/>
    </row>
    <row r="555" spans="1:5" s="55" customFormat="1" ht="12" customHeight="1">
      <c r="A555" s="37" t="s">
        <v>45</v>
      </c>
      <c r="B555" s="38" t="s">
        <v>46</v>
      </c>
      <c r="C555" s="209"/>
      <c r="D555" s="33"/>
      <c r="E555" s="33"/>
    </row>
    <row r="556" spans="1:5" s="22" customFormat="1" ht="12" customHeight="1">
      <c r="A556" s="30" t="s">
        <v>340</v>
      </c>
      <c r="B556" s="31">
        <v>1000</v>
      </c>
      <c r="C556" s="210">
        <f>SUM(C557:C570)</f>
        <v>965000</v>
      </c>
      <c r="D556" s="32">
        <f>SUM(D557:D570)</f>
        <v>1067258</v>
      </c>
      <c r="E556" s="32">
        <f>SUM(E557:E570)</f>
        <v>1067258</v>
      </c>
    </row>
    <row r="557" spans="1:5" ht="12" customHeight="1">
      <c r="A557" s="34" t="s">
        <v>376</v>
      </c>
      <c r="B557" s="35">
        <v>1011</v>
      </c>
      <c r="C557" s="209">
        <v>225482</v>
      </c>
      <c r="D557" s="33">
        <v>200626</v>
      </c>
      <c r="E557" s="33">
        <v>200626</v>
      </c>
    </row>
    <row r="558" spans="1:5" ht="12" customHeight="1">
      <c r="A558" s="34" t="s">
        <v>368</v>
      </c>
      <c r="B558" s="35">
        <v>1012</v>
      </c>
      <c r="C558" s="209">
        <v>1802</v>
      </c>
      <c r="D558" s="33">
        <v>985</v>
      </c>
      <c r="E558" s="33">
        <v>985</v>
      </c>
    </row>
    <row r="559" spans="1:5" ht="12" customHeight="1">
      <c r="A559" s="34" t="s">
        <v>354</v>
      </c>
      <c r="B559" s="35">
        <v>1013</v>
      </c>
      <c r="C559" s="209">
        <v>46650</v>
      </c>
      <c r="D559" s="33">
        <v>48345</v>
      </c>
      <c r="E559" s="33">
        <v>48345</v>
      </c>
    </row>
    <row r="560" spans="1:5" ht="12" customHeight="1">
      <c r="A560" s="34" t="s">
        <v>366</v>
      </c>
      <c r="B560" s="35">
        <v>1014</v>
      </c>
      <c r="C560" s="209">
        <v>18491</v>
      </c>
      <c r="D560" s="33">
        <v>15681</v>
      </c>
      <c r="E560" s="33">
        <v>15681</v>
      </c>
    </row>
    <row r="561" spans="1:5" ht="12" customHeight="1">
      <c r="A561" s="34" t="s">
        <v>355</v>
      </c>
      <c r="B561" s="35">
        <v>1015</v>
      </c>
      <c r="C561" s="209">
        <v>8854</v>
      </c>
      <c r="D561" s="33">
        <v>12082</v>
      </c>
      <c r="E561" s="33">
        <v>12082</v>
      </c>
    </row>
    <row r="562" spans="1:5" ht="12" customHeight="1">
      <c r="A562" s="34" t="s">
        <v>356</v>
      </c>
      <c r="B562" s="35">
        <v>1016</v>
      </c>
      <c r="C562" s="209">
        <v>501464</v>
      </c>
      <c r="D562" s="33">
        <v>464254</v>
      </c>
      <c r="E562" s="33">
        <v>464254</v>
      </c>
    </row>
    <row r="563" spans="1:5" ht="12" customHeight="1">
      <c r="A563" s="34" t="s">
        <v>357</v>
      </c>
      <c r="B563" s="35">
        <v>1020</v>
      </c>
      <c r="C563" s="209">
        <v>43497</v>
      </c>
      <c r="D563" s="33">
        <v>64058</v>
      </c>
      <c r="E563" s="33">
        <v>64058</v>
      </c>
    </row>
    <row r="564" spans="1:5" ht="12" customHeight="1">
      <c r="A564" s="34" t="s">
        <v>358</v>
      </c>
      <c r="B564" s="35">
        <v>1030</v>
      </c>
      <c r="C564" s="209">
        <v>30000</v>
      </c>
      <c r="D564" s="33">
        <v>200255</v>
      </c>
      <c r="E564" s="33">
        <v>200255</v>
      </c>
    </row>
    <row r="565" spans="1:5" ht="12" customHeight="1">
      <c r="A565" s="34" t="s">
        <v>379</v>
      </c>
      <c r="B565" s="35">
        <v>1040</v>
      </c>
      <c r="C565" s="209">
        <v>0</v>
      </c>
      <c r="D565" s="33">
        <v>7184</v>
      </c>
      <c r="E565" s="33">
        <v>7184</v>
      </c>
    </row>
    <row r="566" spans="1:5" s="43" customFormat="1" ht="12" customHeight="1">
      <c r="A566" s="34" t="s">
        <v>359</v>
      </c>
      <c r="B566" s="35">
        <v>1051</v>
      </c>
      <c r="C566" s="209">
        <v>1866</v>
      </c>
      <c r="D566" s="33">
        <v>1284</v>
      </c>
      <c r="E566" s="33">
        <v>1284</v>
      </c>
    </row>
    <row r="567" spans="1:5" s="43" customFormat="1" ht="12" customHeight="1">
      <c r="A567" s="34" t="s">
        <v>381</v>
      </c>
      <c r="B567" s="35">
        <v>1062</v>
      </c>
      <c r="C567" s="209">
        <v>3337</v>
      </c>
      <c r="D567" s="33">
        <v>3377</v>
      </c>
      <c r="E567" s="33">
        <v>3377</v>
      </c>
    </row>
    <row r="568" spans="1:5" s="43" customFormat="1" ht="12" customHeight="1">
      <c r="A568" s="34" t="s">
        <v>367</v>
      </c>
      <c r="B568" s="35">
        <v>1091</v>
      </c>
      <c r="C568" s="209">
        <v>30277</v>
      </c>
      <c r="D568" s="33">
        <v>3497</v>
      </c>
      <c r="E568" s="33">
        <v>3497</v>
      </c>
    </row>
    <row r="569" spans="1:5" s="43" customFormat="1" ht="12" customHeight="1">
      <c r="A569" s="34" t="s">
        <v>382</v>
      </c>
      <c r="B569" s="35">
        <v>1092</v>
      </c>
      <c r="C569" s="209">
        <v>0</v>
      </c>
      <c r="D569" s="33"/>
      <c r="E569" s="33"/>
    </row>
    <row r="570" spans="1:5" s="43" customFormat="1" ht="12" customHeight="1">
      <c r="A570" s="34" t="s">
        <v>361</v>
      </c>
      <c r="B570" s="35">
        <v>1098</v>
      </c>
      <c r="C570" s="209">
        <v>53280</v>
      </c>
      <c r="D570" s="33">
        <v>45630</v>
      </c>
      <c r="E570" s="33">
        <v>45630</v>
      </c>
    </row>
    <row r="571" spans="1:5" s="56" customFormat="1" ht="12" customHeight="1">
      <c r="A571" s="37" t="s">
        <v>267</v>
      </c>
      <c r="B571" s="38">
        <v>9999</v>
      </c>
      <c r="C571" s="252">
        <f>SUM(C556)</f>
        <v>965000</v>
      </c>
      <c r="D571" s="49">
        <f>SUM(D556)</f>
        <v>1067258</v>
      </c>
      <c r="E571" s="49">
        <f>SUM(E556)</f>
        <v>1067258</v>
      </c>
    </row>
    <row r="572" spans="1:5" s="56" customFormat="1" ht="12" customHeight="1">
      <c r="A572" s="37" t="s">
        <v>111</v>
      </c>
      <c r="B572" s="38">
        <v>5100</v>
      </c>
      <c r="C572" s="211">
        <v>39000</v>
      </c>
      <c r="D572" s="36">
        <v>14018</v>
      </c>
      <c r="E572" s="36">
        <v>14018</v>
      </c>
    </row>
    <row r="573" spans="1:5" s="56" customFormat="1" ht="12" customHeight="1">
      <c r="A573" s="37" t="s">
        <v>112</v>
      </c>
      <c r="B573" s="38">
        <v>5200</v>
      </c>
      <c r="C573" s="211">
        <v>61628</v>
      </c>
      <c r="D573" s="36">
        <v>149548</v>
      </c>
      <c r="E573" s="36">
        <v>149548</v>
      </c>
    </row>
    <row r="574" spans="1:5" s="56" customFormat="1" ht="12" customHeight="1">
      <c r="A574" s="37" t="s">
        <v>53</v>
      </c>
      <c r="B574" s="38"/>
      <c r="C574" s="252">
        <f>SUM(C572:C573)</f>
        <v>100628</v>
      </c>
      <c r="D574" s="49">
        <f>SUM(D572:D573)</f>
        <v>163566</v>
      </c>
      <c r="E574" s="49">
        <f>SUM(E572:E573)</f>
        <v>163566</v>
      </c>
    </row>
    <row r="575" spans="1:5" s="56" customFormat="1" ht="12" customHeight="1" thickBot="1">
      <c r="A575" s="37" t="s">
        <v>54</v>
      </c>
      <c r="B575" s="38">
        <v>9999</v>
      </c>
      <c r="C575" s="244">
        <f>SUM(C571,C574)</f>
        <v>1065628</v>
      </c>
      <c r="D575" s="245">
        <f>SUM(D571,D574)</f>
        <v>1230824</v>
      </c>
      <c r="E575" s="245">
        <f>SUM(E571,E574)</f>
        <v>1230824</v>
      </c>
    </row>
    <row r="576" spans="1:5" s="55" customFormat="1" ht="12" customHeight="1">
      <c r="A576" s="37"/>
      <c r="B576" s="38"/>
      <c r="C576" s="207"/>
      <c r="D576" s="208"/>
      <c r="E576" s="208"/>
    </row>
    <row r="577" spans="1:5" s="22" customFormat="1" ht="12" customHeight="1">
      <c r="A577" s="30"/>
      <c r="B577" s="31"/>
      <c r="C577" s="228"/>
      <c r="D577" s="229"/>
      <c r="E577" s="229"/>
    </row>
    <row r="578" spans="1:5" s="55" customFormat="1" ht="12" customHeight="1">
      <c r="A578" s="37" t="s">
        <v>113</v>
      </c>
      <c r="B578" s="38" t="s">
        <v>114</v>
      </c>
      <c r="C578" s="209"/>
      <c r="D578" s="33"/>
      <c r="E578" s="33"/>
    </row>
    <row r="579" spans="1:5" s="22" customFormat="1" ht="12" customHeight="1">
      <c r="A579" s="30" t="s">
        <v>340</v>
      </c>
      <c r="B579" s="31">
        <v>100</v>
      </c>
      <c r="C579" s="210">
        <f>SUM(C580:C581)</f>
        <v>23829</v>
      </c>
      <c r="D579" s="32">
        <f>SUM(D580:D581)</f>
        <v>29504</v>
      </c>
      <c r="E579" s="32">
        <f>SUM(E580:E581)</f>
        <v>29504</v>
      </c>
    </row>
    <row r="580" spans="1:5" ht="12" customHeight="1">
      <c r="A580" s="34" t="s">
        <v>341</v>
      </c>
      <c r="B580" s="35">
        <v>101</v>
      </c>
      <c r="C580" s="209">
        <v>23829</v>
      </c>
      <c r="D580" s="33">
        <v>28081</v>
      </c>
      <c r="E580" s="33">
        <v>28081</v>
      </c>
    </row>
    <row r="581" spans="1:5" ht="12" customHeight="1">
      <c r="A581" s="34" t="s">
        <v>343</v>
      </c>
      <c r="B581" s="35">
        <v>109</v>
      </c>
      <c r="C581" s="209"/>
      <c r="D581" s="33">
        <v>1423</v>
      </c>
      <c r="E581" s="33">
        <v>1423</v>
      </c>
    </row>
    <row r="582" spans="1:5" s="22" customFormat="1" ht="13.5" customHeight="1">
      <c r="A582" s="30" t="s">
        <v>344</v>
      </c>
      <c r="B582" s="31">
        <v>200</v>
      </c>
      <c r="C582" s="211">
        <f>SUM(C583:C585)</f>
        <v>0</v>
      </c>
      <c r="D582" s="211">
        <f>SUM(D583:D585)</f>
        <v>740</v>
      </c>
      <c r="E582" s="211">
        <f>SUM(E583:E585)</f>
        <v>740</v>
      </c>
    </row>
    <row r="583" spans="1:5" s="22" customFormat="1" ht="13.5" customHeight="1">
      <c r="A583" s="34" t="s">
        <v>347</v>
      </c>
      <c r="B583" s="35">
        <v>205</v>
      </c>
      <c r="C583" s="211"/>
      <c r="D583" s="50">
        <v>699</v>
      </c>
      <c r="E583" s="50">
        <v>699</v>
      </c>
    </row>
    <row r="584" spans="1:5" s="22" customFormat="1" ht="12" customHeight="1">
      <c r="A584" s="34" t="s">
        <v>363</v>
      </c>
      <c r="B584" s="35">
        <v>208</v>
      </c>
      <c r="C584" s="211"/>
      <c r="D584" s="50">
        <v>41</v>
      </c>
      <c r="E584" s="50">
        <v>41</v>
      </c>
    </row>
    <row r="585" spans="1:5" ht="12" customHeight="1">
      <c r="A585" s="34" t="s">
        <v>364</v>
      </c>
      <c r="B585" s="35">
        <v>209</v>
      </c>
      <c r="C585" s="209"/>
      <c r="D585" s="33"/>
      <c r="E585" s="33"/>
    </row>
    <row r="586" spans="1:5" s="22" customFormat="1" ht="12" customHeight="1">
      <c r="A586" s="30" t="s">
        <v>350</v>
      </c>
      <c r="B586" s="31">
        <v>300</v>
      </c>
      <c r="C586" s="211">
        <v>5857</v>
      </c>
      <c r="D586" s="36">
        <v>7522</v>
      </c>
      <c r="E586" s="36">
        <v>7522</v>
      </c>
    </row>
    <row r="587" spans="1:5" s="22" customFormat="1" ht="12" customHeight="1">
      <c r="A587" s="30" t="s">
        <v>351</v>
      </c>
      <c r="B587" s="31">
        <v>500</v>
      </c>
      <c r="C587" s="211">
        <v>1001</v>
      </c>
      <c r="D587" s="36">
        <v>1275</v>
      </c>
      <c r="E587" s="36">
        <v>1275</v>
      </c>
    </row>
    <row r="588" spans="1:5" s="22" customFormat="1" ht="12" customHeight="1">
      <c r="A588" s="30" t="s">
        <v>352</v>
      </c>
      <c r="B588" s="31">
        <v>700</v>
      </c>
      <c r="C588" s="211">
        <v>159</v>
      </c>
      <c r="D588" s="36">
        <v>61</v>
      </c>
      <c r="E588" s="36">
        <v>61</v>
      </c>
    </row>
    <row r="589" spans="1:5" s="41" customFormat="1" ht="12" customHeight="1">
      <c r="A589" s="30" t="s">
        <v>353</v>
      </c>
      <c r="B589" s="31">
        <v>1000</v>
      </c>
      <c r="C589" s="211">
        <f>SUM(C590:C599)</f>
        <v>11200</v>
      </c>
      <c r="D589" s="36">
        <f>SUM(D590:D599)</f>
        <v>37480</v>
      </c>
      <c r="E589" s="36">
        <f>SUM(E590:E599)</f>
        <v>37480</v>
      </c>
    </row>
    <row r="590" spans="1:5" s="43" customFormat="1" ht="12" customHeight="1">
      <c r="A590" s="34" t="s">
        <v>354</v>
      </c>
      <c r="B590" s="35">
        <v>1013</v>
      </c>
      <c r="C590" s="209">
        <v>1425</v>
      </c>
      <c r="D590" s="33">
        <v>1500</v>
      </c>
      <c r="E590" s="33">
        <v>1500</v>
      </c>
    </row>
    <row r="591" spans="1:5" s="43" customFormat="1" ht="12" customHeight="1">
      <c r="A591" s="34" t="s">
        <v>355</v>
      </c>
      <c r="B591" s="35">
        <v>1015</v>
      </c>
      <c r="C591" s="209">
        <v>1000</v>
      </c>
      <c r="D591" s="33">
        <v>27653</v>
      </c>
      <c r="E591" s="33">
        <v>27653</v>
      </c>
    </row>
    <row r="592" spans="1:5" s="43" customFormat="1" ht="12" customHeight="1">
      <c r="A592" s="34" t="s">
        <v>356</v>
      </c>
      <c r="B592" s="35">
        <v>1016</v>
      </c>
      <c r="C592" s="209">
        <v>7160</v>
      </c>
      <c r="D592" s="33">
        <v>5334</v>
      </c>
      <c r="E592" s="33">
        <v>5334</v>
      </c>
    </row>
    <row r="593" spans="1:5" s="43" customFormat="1" ht="12" customHeight="1">
      <c r="A593" s="34" t="s">
        <v>357</v>
      </c>
      <c r="B593" s="35">
        <v>1020</v>
      </c>
      <c r="C593" s="209">
        <v>800</v>
      </c>
      <c r="D593" s="33">
        <v>564</v>
      </c>
      <c r="E593" s="33">
        <v>564</v>
      </c>
    </row>
    <row r="594" spans="1:5" s="43" customFormat="1" ht="12" customHeight="1">
      <c r="A594" s="34" t="s">
        <v>358</v>
      </c>
      <c r="B594" s="35">
        <v>1030</v>
      </c>
      <c r="C594" s="209"/>
      <c r="D594" s="33"/>
      <c r="E594" s="33"/>
    </row>
    <row r="595" spans="1:5" s="43" customFormat="1" ht="12" customHeight="1">
      <c r="A595" s="30" t="s">
        <v>51</v>
      </c>
      <c r="B595" s="35">
        <v>1040</v>
      </c>
      <c r="C595" s="209"/>
      <c r="D595" s="33">
        <v>174</v>
      </c>
      <c r="E595" s="33">
        <v>174</v>
      </c>
    </row>
    <row r="596" spans="1:5" s="43" customFormat="1" ht="12" customHeight="1">
      <c r="A596" s="34" t="s">
        <v>359</v>
      </c>
      <c r="B596" s="35">
        <v>1051</v>
      </c>
      <c r="C596" s="209"/>
      <c r="D596" s="33">
        <v>6</v>
      </c>
      <c r="E596" s="33">
        <v>6</v>
      </c>
    </row>
    <row r="597" spans="1:5" s="43" customFormat="1" ht="12" customHeight="1">
      <c r="A597" s="34" t="s">
        <v>381</v>
      </c>
      <c r="B597" s="35">
        <v>1062</v>
      </c>
      <c r="C597" s="209">
        <v>100</v>
      </c>
      <c r="D597" s="33">
        <v>2249</v>
      </c>
      <c r="E597" s="33">
        <v>2249</v>
      </c>
    </row>
    <row r="598" spans="1:5" s="43" customFormat="1" ht="12" customHeight="1">
      <c r="A598" s="34" t="s">
        <v>367</v>
      </c>
      <c r="B598" s="35">
        <v>1091</v>
      </c>
      <c r="C598" s="209">
        <v>715</v>
      </c>
      <c r="D598" s="33"/>
      <c r="E598" s="33"/>
    </row>
    <row r="599" spans="1:5" s="43" customFormat="1" ht="12" customHeight="1">
      <c r="A599" s="34" t="s">
        <v>361</v>
      </c>
      <c r="B599" s="35">
        <v>1098</v>
      </c>
      <c r="C599" s="209"/>
      <c r="D599" s="209"/>
      <c r="E599" s="209"/>
    </row>
    <row r="600" spans="1:5" s="56" customFormat="1" ht="12" customHeight="1" thickBot="1">
      <c r="A600" s="37" t="s">
        <v>54</v>
      </c>
      <c r="B600" s="38">
        <v>9999</v>
      </c>
      <c r="C600" s="244">
        <f>SUM(C579,C582,C586:C589)</f>
        <v>42046</v>
      </c>
      <c r="D600" s="245">
        <f>SUM(D579,D582,D586:D589)</f>
        <v>76582</v>
      </c>
      <c r="E600" s="245">
        <f>SUM(E579,E582,E586:E589)</f>
        <v>76582</v>
      </c>
    </row>
    <row r="601" spans="1:5" s="56" customFormat="1" ht="12" customHeight="1">
      <c r="A601" s="37"/>
      <c r="B601" s="38"/>
      <c r="C601" s="246"/>
      <c r="D601" s="60"/>
      <c r="E601" s="60"/>
    </row>
    <row r="602" spans="1:5" s="55" customFormat="1" ht="12" customHeight="1">
      <c r="A602" s="37" t="s">
        <v>472</v>
      </c>
      <c r="B602" s="38" t="s">
        <v>473</v>
      </c>
      <c r="C602" s="209"/>
      <c r="D602" s="33"/>
      <c r="E602" s="33"/>
    </row>
    <row r="603" spans="1:5" s="22" customFormat="1" ht="12" customHeight="1">
      <c r="A603" s="30" t="s">
        <v>353</v>
      </c>
      <c r="B603" s="31">
        <v>1000</v>
      </c>
      <c r="C603" s="210">
        <f>SUM(C604:C615)</f>
        <v>67000</v>
      </c>
      <c r="D603" s="32">
        <f>SUM(D604:D615)</f>
        <v>86634</v>
      </c>
      <c r="E603" s="32">
        <f>SUM(E604:E615)</f>
        <v>86634</v>
      </c>
    </row>
    <row r="604" spans="1:5" ht="12" customHeight="1">
      <c r="A604" s="34" t="s">
        <v>368</v>
      </c>
      <c r="B604" s="35">
        <v>1012</v>
      </c>
      <c r="C604" s="209">
        <v>300</v>
      </c>
      <c r="D604" s="33"/>
      <c r="E604" s="33"/>
    </row>
    <row r="605" spans="1:5" ht="12" customHeight="1">
      <c r="A605" s="34" t="s">
        <v>354</v>
      </c>
      <c r="B605" s="35">
        <v>1013</v>
      </c>
      <c r="C605" s="209">
        <v>4500</v>
      </c>
      <c r="D605" s="33">
        <v>4800</v>
      </c>
      <c r="E605" s="33">
        <v>4800</v>
      </c>
    </row>
    <row r="606" spans="1:5" ht="12" customHeight="1">
      <c r="A606" s="34" t="s">
        <v>366</v>
      </c>
      <c r="B606" s="35">
        <v>1014</v>
      </c>
      <c r="C606" s="209">
        <v>695</v>
      </c>
      <c r="D606" s="33">
        <v>577</v>
      </c>
      <c r="E606" s="33">
        <v>577</v>
      </c>
    </row>
    <row r="607" spans="1:5" ht="12" customHeight="1">
      <c r="A607" s="34" t="s">
        <v>355</v>
      </c>
      <c r="B607" s="35">
        <v>1015</v>
      </c>
      <c r="C607" s="209">
        <v>800</v>
      </c>
      <c r="D607" s="33">
        <v>1365</v>
      </c>
      <c r="E607" s="33">
        <v>1365</v>
      </c>
    </row>
    <row r="608" spans="1:5" ht="12" customHeight="1">
      <c r="A608" s="34" t="s">
        <v>356</v>
      </c>
      <c r="B608" s="35">
        <v>1016</v>
      </c>
      <c r="C608" s="209">
        <v>38500</v>
      </c>
      <c r="D608" s="33">
        <v>55238</v>
      </c>
      <c r="E608" s="33">
        <v>55238</v>
      </c>
    </row>
    <row r="609" spans="1:5" ht="12" customHeight="1">
      <c r="A609" s="34" t="s">
        <v>357</v>
      </c>
      <c r="B609" s="35">
        <v>1020</v>
      </c>
      <c r="C609" s="209">
        <v>4264</v>
      </c>
      <c r="D609" s="33">
        <v>7301</v>
      </c>
      <c r="E609" s="33">
        <v>7301</v>
      </c>
    </row>
    <row r="610" spans="1:5" ht="12" customHeight="1">
      <c r="A610" s="34" t="s">
        <v>358</v>
      </c>
      <c r="B610" s="35">
        <v>1030</v>
      </c>
      <c r="C610" s="209">
        <v>3000</v>
      </c>
      <c r="D610" s="33">
        <v>3000</v>
      </c>
      <c r="E610" s="33">
        <v>3000</v>
      </c>
    </row>
    <row r="611" spans="1:5" ht="12" customHeight="1">
      <c r="A611" s="34" t="s">
        <v>369</v>
      </c>
      <c r="B611" s="35">
        <v>1040</v>
      </c>
      <c r="C611" s="209">
        <v>0</v>
      </c>
      <c r="D611" s="33">
        <v>1405</v>
      </c>
      <c r="E611" s="33">
        <v>1405</v>
      </c>
    </row>
    <row r="612" spans="1:5" ht="12" customHeight="1">
      <c r="A612" s="34" t="s">
        <v>359</v>
      </c>
      <c r="B612" s="35">
        <v>1051</v>
      </c>
      <c r="C612" s="209">
        <v>180</v>
      </c>
      <c r="D612" s="33">
        <v>162</v>
      </c>
      <c r="E612" s="33">
        <v>162</v>
      </c>
    </row>
    <row r="613" spans="1:5" ht="12" customHeight="1">
      <c r="A613" s="34" t="s">
        <v>381</v>
      </c>
      <c r="B613" s="35">
        <v>1062</v>
      </c>
      <c r="C613" s="209">
        <v>194</v>
      </c>
      <c r="D613" s="33">
        <v>7482</v>
      </c>
      <c r="E613" s="33">
        <v>7482</v>
      </c>
    </row>
    <row r="614" spans="1:5" ht="12" customHeight="1">
      <c r="A614" s="34" t="s">
        <v>367</v>
      </c>
      <c r="B614" s="35">
        <v>1091</v>
      </c>
      <c r="C614" s="209">
        <v>3155</v>
      </c>
      <c r="D614" s="209">
        <v>379</v>
      </c>
      <c r="E614" s="209">
        <v>379</v>
      </c>
    </row>
    <row r="615" spans="1:5" ht="12" customHeight="1">
      <c r="A615" s="34" t="s">
        <v>361</v>
      </c>
      <c r="B615" s="35">
        <v>1098</v>
      </c>
      <c r="C615" s="209">
        <v>11412</v>
      </c>
      <c r="D615" s="209">
        <v>4925</v>
      </c>
      <c r="E615" s="209">
        <v>4925</v>
      </c>
    </row>
    <row r="616" spans="1:5" s="56" customFormat="1" ht="12" customHeight="1">
      <c r="A616" s="67" t="s">
        <v>54</v>
      </c>
      <c r="B616" s="68">
        <v>9999</v>
      </c>
      <c r="C616" s="246">
        <f>SUM(C603)</f>
        <v>67000</v>
      </c>
      <c r="D616" s="60">
        <f>SUM(D603)</f>
        <v>86634</v>
      </c>
      <c r="E616" s="60">
        <f>SUM(E603)</f>
        <v>86634</v>
      </c>
    </row>
    <row r="617" spans="1:5" s="56" customFormat="1" ht="12" customHeight="1">
      <c r="A617" s="253"/>
      <c r="B617" s="254"/>
      <c r="C617" s="255"/>
      <c r="D617" s="255"/>
      <c r="E617" s="255"/>
    </row>
    <row r="618" spans="1:5" s="56" customFormat="1" ht="12" customHeight="1">
      <c r="A618" s="256"/>
      <c r="B618" s="257"/>
      <c r="C618" s="258"/>
      <c r="D618" s="258"/>
      <c r="E618" s="258"/>
    </row>
    <row r="619" spans="1:5" s="56" customFormat="1" ht="12" customHeight="1">
      <c r="A619" s="256"/>
      <c r="B619" s="257"/>
      <c r="C619" s="258"/>
      <c r="D619" s="258"/>
      <c r="E619" s="258"/>
    </row>
    <row r="620" spans="1:5" s="56" customFormat="1" ht="12" customHeight="1">
      <c r="A620" s="256"/>
      <c r="B620" s="257"/>
      <c r="C620" s="258"/>
      <c r="D620" s="258"/>
      <c r="E620" s="258"/>
    </row>
    <row r="621" spans="1:5" s="56" customFormat="1" ht="12" customHeight="1">
      <c r="A621" s="256"/>
      <c r="B621" s="257"/>
      <c r="C621" s="258"/>
      <c r="D621" s="258"/>
      <c r="E621" s="258"/>
    </row>
    <row r="622" spans="1:5" s="55" customFormat="1" ht="12" customHeight="1">
      <c r="A622" s="37" t="s">
        <v>55</v>
      </c>
      <c r="B622" s="38" t="s">
        <v>56</v>
      </c>
      <c r="C622" s="209"/>
      <c r="D622" s="33"/>
      <c r="E622" s="33"/>
    </row>
    <row r="623" spans="1:5" s="22" customFormat="1" ht="12" customHeight="1">
      <c r="A623" s="30" t="s">
        <v>353</v>
      </c>
      <c r="B623" s="31">
        <v>1000</v>
      </c>
      <c r="C623" s="210">
        <f>SUM(C624:C634)</f>
        <v>85000</v>
      </c>
      <c r="D623" s="32">
        <f>SUM(D624:D634)</f>
        <v>73464</v>
      </c>
      <c r="E623" s="32">
        <f>SUM(E624:E634)</f>
        <v>73464</v>
      </c>
    </row>
    <row r="624" spans="1:5" ht="12" customHeight="1">
      <c r="A624" s="34" t="s">
        <v>354</v>
      </c>
      <c r="B624" s="35">
        <v>1013</v>
      </c>
      <c r="C624" s="209">
        <v>1800</v>
      </c>
      <c r="D624" s="33">
        <v>1740</v>
      </c>
      <c r="E624" s="33">
        <v>1740</v>
      </c>
    </row>
    <row r="625" spans="1:5" ht="12" customHeight="1">
      <c r="A625" s="34" t="s">
        <v>366</v>
      </c>
      <c r="B625" s="35">
        <v>1014</v>
      </c>
      <c r="C625" s="209"/>
      <c r="D625" s="33">
        <v>4850</v>
      </c>
      <c r="E625" s="33">
        <v>4850</v>
      </c>
    </row>
    <row r="626" spans="1:5" ht="12" customHeight="1">
      <c r="A626" s="34" t="s">
        <v>355</v>
      </c>
      <c r="B626" s="35">
        <v>1015</v>
      </c>
      <c r="C626" s="209">
        <v>18000</v>
      </c>
      <c r="D626" s="33">
        <v>13579</v>
      </c>
      <c r="E626" s="33">
        <v>13579</v>
      </c>
    </row>
    <row r="627" spans="1:5" ht="12" customHeight="1">
      <c r="A627" s="34" t="s">
        <v>356</v>
      </c>
      <c r="B627" s="35">
        <v>1016</v>
      </c>
      <c r="C627" s="209">
        <v>10000</v>
      </c>
      <c r="D627" s="33">
        <v>9535</v>
      </c>
      <c r="E627" s="33">
        <v>9535</v>
      </c>
    </row>
    <row r="628" spans="1:5" ht="12" customHeight="1">
      <c r="A628" s="34" t="s">
        <v>357</v>
      </c>
      <c r="B628" s="35">
        <v>1020</v>
      </c>
      <c r="C628" s="209">
        <v>10251</v>
      </c>
      <c r="D628" s="33">
        <v>19169</v>
      </c>
      <c r="E628" s="33">
        <v>19169</v>
      </c>
    </row>
    <row r="629" spans="1:5" ht="12" customHeight="1">
      <c r="A629" s="34" t="s">
        <v>358</v>
      </c>
      <c r="B629" s="35">
        <v>1030</v>
      </c>
      <c r="C629" s="209"/>
      <c r="D629" s="33">
        <v>57</v>
      </c>
      <c r="E629" s="33">
        <v>57</v>
      </c>
    </row>
    <row r="630" spans="1:5" ht="12" customHeight="1">
      <c r="A630" s="34" t="s">
        <v>369</v>
      </c>
      <c r="B630" s="35">
        <v>1040</v>
      </c>
      <c r="C630" s="209"/>
      <c r="D630" s="33">
        <v>355</v>
      </c>
      <c r="E630" s="33">
        <v>355</v>
      </c>
    </row>
    <row r="631" spans="1:5" ht="12" customHeight="1">
      <c r="A631" s="34" t="s">
        <v>359</v>
      </c>
      <c r="B631" s="35">
        <v>1051</v>
      </c>
      <c r="C631" s="209">
        <v>5000</v>
      </c>
      <c r="D631" s="33">
        <v>4436</v>
      </c>
      <c r="E631" s="33">
        <v>4436</v>
      </c>
    </row>
    <row r="632" spans="1:5" ht="12" customHeight="1">
      <c r="A632" s="34" t="s">
        <v>381</v>
      </c>
      <c r="B632" s="35">
        <v>1062</v>
      </c>
      <c r="C632" s="209">
        <v>3500</v>
      </c>
      <c r="D632" s="33">
        <v>3121</v>
      </c>
      <c r="E632" s="33">
        <v>3121</v>
      </c>
    </row>
    <row r="633" spans="1:5" ht="12" customHeight="1">
      <c r="A633" s="34" t="s">
        <v>367</v>
      </c>
      <c r="B633" s="35">
        <v>1091</v>
      </c>
      <c r="C633" s="209">
        <v>1020</v>
      </c>
      <c r="D633" s="33">
        <v>273</v>
      </c>
      <c r="E633" s="33">
        <v>273</v>
      </c>
    </row>
    <row r="634" spans="1:5" ht="12" customHeight="1">
      <c r="A634" s="34" t="s">
        <v>361</v>
      </c>
      <c r="B634" s="35">
        <v>1098</v>
      </c>
      <c r="C634" s="209">
        <v>35429</v>
      </c>
      <c r="D634" s="209">
        <v>16349</v>
      </c>
      <c r="E634" s="209">
        <v>16349</v>
      </c>
    </row>
    <row r="635" spans="1:5" s="56" customFormat="1" ht="12" customHeight="1" thickBot="1">
      <c r="A635" s="37" t="s">
        <v>54</v>
      </c>
      <c r="B635" s="38">
        <v>9999</v>
      </c>
      <c r="C635" s="244">
        <f>SUM(C623)</f>
        <v>85000</v>
      </c>
      <c r="D635" s="245">
        <f>SUM(D623)</f>
        <v>73464</v>
      </c>
      <c r="E635" s="245">
        <f>SUM(E623)</f>
        <v>73464</v>
      </c>
    </row>
    <row r="636" spans="1:5" s="56" customFormat="1" ht="12" customHeight="1" thickBot="1">
      <c r="A636" s="259" t="s">
        <v>57</v>
      </c>
      <c r="B636" s="260"/>
      <c r="C636" s="261">
        <f>SUM(C575,C600,C616,C635)</f>
        <v>1259674</v>
      </c>
      <c r="D636" s="262">
        <f>SUM(D575,D600,D616,D635)</f>
        <v>1467504</v>
      </c>
      <c r="E636" s="262">
        <f>SUM(E575,E600,E616,E635)</f>
        <v>1467504</v>
      </c>
    </row>
    <row r="637" spans="1:5" s="51" customFormat="1" ht="12" customHeight="1" thickTop="1">
      <c r="A637" s="263"/>
      <c r="B637" s="263"/>
      <c r="C637" s="264"/>
      <c r="D637" s="265"/>
      <c r="E637" s="265"/>
    </row>
    <row r="638" spans="1:5" s="55" customFormat="1" ht="12" customHeight="1">
      <c r="A638" s="37" t="s">
        <v>58</v>
      </c>
      <c r="B638" s="38"/>
      <c r="C638" s="209"/>
      <c r="D638" s="33"/>
      <c r="E638" s="33"/>
    </row>
    <row r="639" spans="1:5" s="55" customFormat="1" ht="12" customHeight="1">
      <c r="A639" s="37" t="s">
        <v>69</v>
      </c>
      <c r="B639" s="38" t="s">
        <v>70</v>
      </c>
      <c r="C639" s="209"/>
      <c r="D639" s="33"/>
      <c r="E639" s="33"/>
    </row>
    <row r="640" spans="1:5" s="22" customFormat="1" ht="12" customHeight="1">
      <c r="A640" s="30" t="s">
        <v>353</v>
      </c>
      <c r="B640" s="31">
        <v>1000</v>
      </c>
      <c r="C640" s="210">
        <f>SUM(C641:C651)</f>
        <v>387800</v>
      </c>
      <c r="D640" s="210">
        <f>SUM(D641:D651)</f>
        <v>550091</v>
      </c>
      <c r="E640" s="210">
        <f>SUM(E641:E651)</f>
        <v>550091</v>
      </c>
    </row>
    <row r="641" spans="1:5" ht="12" customHeight="1">
      <c r="A641" s="34" t="s">
        <v>376</v>
      </c>
      <c r="B641" s="35">
        <v>1011</v>
      </c>
      <c r="C641" s="209">
        <v>110600</v>
      </c>
      <c r="D641" s="209">
        <v>117667</v>
      </c>
      <c r="E641" s="209">
        <v>117667</v>
      </c>
    </row>
    <row r="642" spans="1:5" ht="12" customHeight="1">
      <c r="A642" s="34" t="s">
        <v>368</v>
      </c>
      <c r="B642" s="35">
        <v>1012</v>
      </c>
      <c r="C642" s="209">
        <v>300</v>
      </c>
      <c r="D642" s="209">
        <v>30</v>
      </c>
      <c r="E642" s="209">
        <v>30</v>
      </c>
    </row>
    <row r="643" spans="1:5" ht="12" customHeight="1">
      <c r="A643" s="34" t="s">
        <v>354</v>
      </c>
      <c r="B643" s="35">
        <v>1013</v>
      </c>
      <c r="C643" s="209">
        <v>13600</v>
      </c>
      <c r="D643" s="209">
        <v>18130</v>
      </c>
      <c r="E643" s="209">
        <v>18130</v>
      </c>
    </row>
    <row r="644" spans="1:5" ht="12" customHeight="1">
      <c r="A644" s="34" t="s">
        <v>355</v>
      </c>
      <c r="B644" s="35">
        <v>1015</v>
      </c>
      <c r="C644" s="209">
        <v>20000</v>
      </c>
      <c r="D644" s="209">
        <v>17710</v>
      </c>
      <c r="E644" s="209">
        <v>17710</v>
      </c>
    </row>
    <row r="645" spans="1:5" ht="12" customHeight="1">
      <c r="A645" s="34" t="s">
        <v>356</v>
      </c>
      <c r="B645" s="35">
        <v>1016</v>
      </c>
      <c r="C645" s="209">
        <v>145000</v>
      </c>
      <c r="D645" s="209">
        <v>150935</v>
      </c>
      <c r="E645" s="209">
        <v>150935</v>
      </c>
    </row>
    <row r="646" spans="1:5" ht="12" customHeight="1">
      <c r="A646" s="34" t="s">
        <v>357</v>
      </c>
      <c r="B646" s="35">
        <v>1020</v>
      </c>
      <c r="C646" s="209">
        <v>27000</v>
      </c>
      <c r="D646" s="209">
        <v>34434</v>
      </c>
      <c r="E646" s="209">
        <v>34434</v>
      </c>
    </row>
    <row r="647" spans="1:5" ht="12" customHeight="1">
      <c r="A647" s="34" t="s">
        <v>358</v>
      </c>
      <c r="B647" s="35">
        <v>1030</v>
      </c>
      <c r="C647" s="209">
        <f>66000-44291+38300-9</f>
        <v>60000</v>
      </c>
      <c r="D647" s="209">
        <v>210221</v>
      </c>
      <c r="E647" s="209">
        <v>210221</v>
      </c>
    </row>
    <row r="648" spans="1:5" ht="12" customHeight="1">
      <c r="A648" s="34" t="s">
        <v>379</v>
      </c>
      <c r="B648" s="35">
        <v>1040</v>
      </c>
      <c r="C648" s="209">
        <v>500</v>
      </c>
      <c r="D648" s="209">
        <v>819</v>
      </c>
      <c r="E648" s="209">
        <v>819</v>
      </c>
    </row>
    <row r="649" spans="1:5" ht="12" customHeight="1">
      <c r="A649" s="34" t="s">
        <v>359</v>
      </c>
      <c r="B649" s="35">
        <v>1051</v>
      </c>
      <c r="C649" s="209">
        <v>200</v>
      </c>
      <c r="D649" s="209">
        <v>145</v>
      </c>
      <c r="E649" s="209">
        <v>145</v>
      </c>
    </row>
    <row r="650" spans="1:5" ht="12" customHeight="1">
      <c r="A650" s="34" t="s">
        <v>367</v>
      </c>
      <c r="B650" s="35">
        <v>1091</v>
      </c>
      <c r="C650" s="209">
        <f>10591+9</f>
        <v>10600</v>
      </c>
      <c r="D650" s="209">
        <v>0</v>
      </c>
      <c r="E650" s="209">
        <v>0</v>
      </c>
    </row>
    <row r="651" spans="1:5" ht="12" customHeight="1">
      <c r="A651" s="34" t="s">
        <v>361</v>
      </c>
      <c r="B651" s="35">
        <v>1098</v>
      </c>
      <c r="C651" s="209"/>
      <c r="D651" s="209"/>
      <c r="E651" s="209"/>
    </row>
    <row r="652" spans="1:5" s="56" customFormat="1" ht="12" customHeight="1">
      <c r="A652" s="37" t="s">
        <v>267</v>
      </c>
      <c r="B652" s="38">
        <v>9999</v>
      </c>
      <c r="C652" s="252">
        <f>SUM(C640)</f>
        <v>387800</v>
      </c>
      <c r="D652" s="252">
        <f>SUM(D640)</f>
        <v>550091</v>
      </c>
      <c r="E652" s="252">
        <f>SUM(E640)</f>
        <v>550091</v>
      </c>
    </row>
    <row r="653" spans="1:5" s="56" customFormat="1" ht="12" customHeight="1">
      <c r="A653" s="37" t="s">
        <v>51</v>
      </c>
      <c r="B653" s="38">
        <v>5100</v>
      </c>
      <c r="C653" s="252">
        <v>10000</v>
      </c>
      <c r="D653" s="252">
        <v>97600</v>
      </c>
      <c r="E653" s="252">
        <v>97600</v>
      </c>
    </row>
    <row r="654" spans="1:5" s="22" customFormat="1" ht="12" customHeight="1">
      <c r="A654" s="30" t="s">
        <v>52</v>
      </c>
      <c r="B654" s="31">
        <v>5200</v>
      </c>
      <c r="C654" s="211">
        <v>33789</v>
      </c>
      <c r="D654" s="36">
        <v>63327</v>
      </c>
      <c r="E654" s="36">
        <v>63327</v>
      </c>
    </row>
    <row r="655" spans="1:5" s="56" customFormat="1" ht="12" customHeight="1">
      <c r="A655" s="37" t="s">
        <v>53</v>
      </c>
      <c r="B655" s="38"/>
      <c r="C655" s="227">
        <f>SUM(C653:C654)</f>
        <v>43789</v>
      </c>
      <c r="D655" s="39">
        <f>SUM(D653:D654)</f>
        <v>160927</v>
      </c>
      <c r="E655" s="39">
        <f>SUM(E653:E654)</f>
        <v>160927</v>
      </c>
    </row>
    <row r="656" spans="1:5" s="56" customFormat="1" ht="12" customHeight="1" thickBot="1">
      <c r="A656" s="37" t="s">
        <v>54</v>
      </c>
      <c r="B656" s="38">
        <v>9999</v>
      </c>
      <c r="C656" s="244">
        <f>SUM(C652,C655)</f>
        <v>431589</v>
      </c>
      <c r="D656" s="245">
        <f>SUM(D652,D655)</f>
        <v>711018</v>
      </c>
      <c r="E656" s="245">
        <f>SUM(E652,E655)</f>
        <v>711018</v>
      </c>
    </row>
    <row r="657" spans="1:5" s="56" customFormat="1" ht="12" customHeight="1">
      <c r="A657" s="436"/>
      <c r="B657" s="437"/>
      <c r="C657" s="246"/>
      <c r="D657" s="246"/>
      <c r="E657" s="246"/>
    </row>
    <row r="658" spans="1:5" s="55" customFormat="1" ht="12" customHeight="1">
      <c r="A658" s="37" t="s">
        <v>562</v>
      </c>
      <c r="B658" s="38" t="s">
        <v>563</v>
      </c>
      <c r="C658" s="209"/>
      <c r="D658" s="33"/>
      <c r="E658" s="33"/>
    </row>
    <row r="659" spans="1:5" s="22" customFormat="1" ht="12" customHeight="1">
      <c r="A659" s="30" t="s">
        <v>353</v>
      </c>
      <c r="B659" s="31">
        <v>1000</v>
      </c>
      <c r="C659" s="210">
        <f>SUM(C660:C662)</f>
        <v>0</v>
      </c>
      <c r="D659" s="210">
        <f>SUM(D660:D662)</f>
        <v>6719</v>
      </c>
      <c r="E659" s="210">
        <f>SUM(E660:E662)</f>
        <v>6719</v>
      </c>
    </row>
    <row r="660" spans="1:5" ht="12" customHeight="1">
      <c r="A660" s="34" t="s">
        <v>355</v>
      </c>
      <c r="B660" s="35">
        <v>1015</v>
      </c>
      <c r="C660" s="209"/>
      <c r="D660" s="209">
        <v>2632</v>
      </c>
      <c r="E660" s="209">
        <v>2632</v>
      </c>
    </row>
    <row r="661" spans="1:5" ht="12" customHeight="1">
      <c r="A661" s="34" t="s">
        <v>357</v>
      </c>
      <c r="B661" s="35">
        <v>1020</v>
      </c>
      <c r="C661" s="209"/>
      <c r="D661" s="209">
        <v>2801</v>
      </c>
      <c r="E661" s="209">
        <v>2801</v>
      </c>
    </row>
    <row r="662" spans="1:5" ht="12" customHeight="1">
      <c r="A662" s="34" t="s">
        <v>361</v>
      </c>
      <c r="B662" s="35">
        <v>1098</v>
      </c>
      <c r="C662" s="209"/>
      <c r="D662" s="209">
        <v>1286</v>
      </c>
      <c r="E662" s="209">
        <v>1286</v>
      </c>
    </row>
    <row r="663" spans="1:5" s="56" customFormat="1" ht="12" customHeight="1" thickBot="1">
      <c r="A663" s="37" t="s">
        <v>54</v>
      </c>
      <c r="B663" s="38">
        <v>9999</v>
      </c>
      <c r="C663" s="244">
        <f>SUM(C659)</f>
        <v>0</v>
      </c>
      <c r="D663" s="244">
        <f>SUM(D659)</f>
        <v>6719</v>
      </c>
      <c r="E663" s="244">
        <f>SUM(E659)</f>
        <v>6719</v>
      </c>
    </row>
    <row r="664" spans="1:5" s="56" customFormat="1" ht="12" customHeight="1">
      <c r="A664" s="37"/>
      <c r="B664" s="38"/>
      <c r="C664" s="246"/>
      <c r="D664" s="60"/>
      <c r="E664" s="60"/>
    </row>
    <row r="665" spans="1:5" s="56" customFormat="1" ht="12" customHeight="1" thickBot="1">
      <c r="A665" s="259" t="s">
        <v>73</v>
      </c>
      <c r="B665" s="260"/>
      <c r="C665" s="261">
        <f>SUM(C656,C663)</f>
        <v>431589</v>
      </c>
      <c r="D665" s="261">
        <f>SUM(D656,D663)</f>
        <v>717737</v>
      </c>
      <c r="E665" s="261">
        <f>SUM(E656,E663)</f>
        <v>717737</v>
      </c>
    </row>
    <row r="666" spans="1:5" s="56" customFormat="1" ht="12" customHeight="1" thickTop="1">
      <c r="A666" s="266"/>
      <c r="B666" s="267"/>
      <c r="C666" s="268"/>
      <c r="D666" s="69"/>
      <c r="E666" s="69"/>
    </row>
    <row r="667" spans="1:5" s="51" customFormat="1" ht="12" customHeight="1">
      <c r="A667" s="37" t="s">
        <v>74</v>
      </c>
      <c r="B667" s="38"/>
      <c r="C667" s="209"/>
      <c r="D667" s="33"/>
      <c r="E667" s="33"/>
    </row>
    <row r="668" spans="1:5" s="51" customFormat="1" ht="12" customHeight="1">
      <c r="A668" s="37"/>
      <c r="B668" s="38"/>
      <c r="C668" s="209"/>
      <c r="D668" s="33"/>
      <c r="E668" s="33"/>
    </row>
    <row r="669" spans="1:5" s="51" customFormat="1" ht="12" customHeight="1">
      <c r="A669" s="37" t="s">
        <v>475</v>
      </c>
      <c r="B669" s="38"/>
      <c r="C669" s="209"/>
      <c r="D669" s="33"/>
      <c r="E669" s="33"/>
    </row>
    <row r="670" spans="1:5" s="51" customFormat="1" ht="12" customHeight="1">
      <c r="A670" s="37" t="s">
        <v>115</v>
      </c>
      <c r="B670" s="38" t="s">
        <v>116</v>
      </c>
      <c r="C670" s="209"/>
      <c r="D670" s="33"/>
      <c r="E670" s="33"/>
    </row>
    <row r="671" spans="1:5" s="41" customFormat="1" ht="12" customHeight="1">
      <c r="A671" s="30" t="s">
        <v>340</v>
      </c>
      <c r="B671" s="31">
        <v>100</v>
      </c>
      <c r="C671" s="211">
        <f>SUM(C672:C673)</f>
        <v>111045</v>
      </c>
      <c r="D671" s="211">
        <f>SUM(D672:D673)</f>
        <v>77559</v>
      </c>
      <c r="E671" s="211">
        <f>SUM(E672:E673)</f>
        <v>77559</v>
      </c>
    </row>
    <row r="672" spans="1:5" s="43" customFormat="1" ht="12" customHeight="1">
      <c r="A672" s="34" t="s">
        <v>341</v>
      </c>
      <c r="B672" s="35">
        <v>101</v>
      </c>
      <c r="C672" s="209">
        <v>111045</v>
      </c>
      <c r="D672" s="209">
        <v>77559</v>
      </c>
      <c r="E672" s="209">
        <v>77559</v>
      </c>
    </row>
    <row r="673" spans="1:5" s="43" customFormat="1" ht="12" customHeight="1">
      <c r="A673" s="34" t="s">
        <v>343</v>
      </c>
      <c r="B673" s="35">
        <v>109</v>
      </c>
      <c r="C673" s="209"/>
      <c r="D673" s="209"/>
      <c r="E673" s="209"/>
    </row>
    <row r="674" spans="1:5" s="41" customFormat="1" ht="12" customHeight="1">
      <c r="A674" s="30" t="s">
        <v>344</v>
      </c>
      <c r="B674" s="31">
        <v>200</v>
      </c>
      <c r="C674" s="211"/>
      <c r="D674" s="211">
        <f>SUM(D675:D677)</f>
        <v>4775</v>
      </c>
      <c r="E674" s="211">
        <f>SUM(E675:E677)</f>
        <v>4775</v>
      </c>
    </row>
    <row r="675" spans="1:5" s="41" customFormat="1" ht="12" customHeight="1">
      <c r="A675" s="34" t="s">
        <v>347</v>
      </c>
      <c r="B675" s="35">
        <v>205</v>
      </c>
      <c r="C675" s="211"/>
      <c r="D675" s="216">
        <v>1927</v>
      </c>
      <c r="E675" s="216">
        <v>1927</v>
      </c>
    </row>
    <row r="676" spans="1:5" s="43" customFormat="1" ht="12" customHeight="1">
      <c r="A676" s="34" t="s">
        <v>375</v>
      </c>
      <c r="B676" s="35">
        <v>208</v>
      </c>
      <c r="C676" s="209"/>
      <c r="D676" s="209">
        <v>2495</v>
      </c>
      <c r="E676" s="209">
        <v>2495</v>
      </c>
    </row>
    <row r="677" spans="1:5" s="43" customFormat="1" ht="12" customHeight="1">
      <c r="A677" s="34" t="s">
        <v>364</v>
      </c>
      <c r="B677" s="35">
        <v>209</v>
      </c>
      <c r="C677" s="209"/>
      <c r="D677" s="209">
        <v>353</v>
      </c>
      <c r="E677" s="209">
        <v>353</v>
      </c>
    </row>
    <row r="678" spans="1:5" s="41" customFormat="1" ht="12" customHeight="1">
      <c r="A678" s="30" t="s">
        <v>350</v>
      </c>
      <c r="B678" s="31">
        <v>300</v>
      </c>
      <c r="C678" s="211">
        <v>28011</v>
      </c>
      <c r="D678" s="211">
        <v>19306</v>
      </c>
      <c r="E678" s="211">
        <v>19306</v>
      </c>
    </row>
    <row r="679" spans="1:5" s="41" customFormat="1" ht="12" customHeight="1">
      <c r="A679" s="30" t="s">
        <v>351</v>
      </c>
      <c r="B679" s="31">
        <v>500</v>
      </c>
      <c r="C679" s="211">
        <v>4664</v>
      </c>
      <c r="D679" s="211">
        <v>3484</v>
      </c>
      <c r="E679" s="211">
        <v>3484</v>
      </c>
    </row>
    <row r="680" spans="1:5" s="41" customFormat="1" ht="12" customHeight="1">
      <c r="A680" s="30" t="s">
        <v>352</v>
      </c>
      <c r="B680" s="31">
        <v>700</v>
      </c>
      <c r="C680" s="211">
        <v>750</v>
      </c>
      <c r="D680" s="211">
        <v>720</v>
      </c>
      <c r="E680" s="211">
        <v>720</v>
      </c>
    </row>
    <row r="681" spans="1:5" s="41" customFormat="1" ht="12" customHeight="1">
      <c r="A681" s="30" t="s">
        <v>353</v>
      </c>
      <c r="B681" s="31">
        <v>1000</v>
      </c>
      <c r="C681" s="211">
        <f>SUM(C682:C693)</f>
        <v>96700</v>
      </c>
      <c r="D681" s="211">
        <f>SUM(D682:D693)</f>
        <v>123661</v>
      </c>
      <c r="E681" s="211">
        <f>SUM(E682:E693)</f>
        <v>123661</v>
      </c>
    </row>
    <row r="682" spans="1:5" s="43" customFormat="1" ht="12" customHeight="1">
      <c r="A682" s="34" t="s">
        <v>362</v>
      </c>
      <c r="B682" s="35">
        <v>1011</v>
      </c>
      <c r="C682" s="209">
        <f>48000-14800+14800</f>
        <v>48000</v>
      </c>
      <c r="D682" s="209">
        <v>56742</v>
      </c>
      <c r="E682" s="209">
        <v>56742</v>
      </c>
    </row>
    <row r="683" spans="1:5" s="43" customFormat="1" ht="12" customHeight="1">
      <c r="A683" s="34" t="s">
        <v>354</v>
      </c>
      <c r="B683" s="35">
        <v>1013</v>
      </c>
      <c r="C683" s="209">
        <f>3300-1000+1000</f>
        <v>3300</v>
      </c>
      <c r="D683" s="209">
        <v>3375</v>
      </c>
      <c r="E683" s="209">
        <v>3375</v>
      </c>
    </row>
    <row r="684" spans="1:5" ht="12" customHeight="1">
      <c r="A684" s="34" t="s">
        <v>366</v>
      </c>
      <c r="B684" s="35">
        <v>1014</v>
      </c>
      <c r="C684" s="209"/>
      <c r="D684" s="33">
        <v>312</v>
      </c>
      <c r="E684" s="33">
        <v>312</v>
      </c>
    </row>
    <row r="685" spans="1:5" s="43" customFormat="1" ht="12" customHeight="1">
      <c r="A685" s="34" t="s">
        <v>355</v>
      </c>
      <c r="B685" s="35">
        <v>1015</v>
      </c>
      <c r="C685" s="209">
        <f>5000-1400</f>
        <v>3600</v>
      </c>
      <c r="D685" s="209">
        <v>11370</v>
      </c>
      <c r="E685" s="209">
        <v>11370</v>
      </c>
    </row>
    <row r="686" spans="1:5" s="43" customFormat="1" ht="12" customHeight="1">
      <c r="A686" s="34" t="s">
        <v>356</v>
      </c>
      <c r="B686" s="35">
        <v>1016</v>
      </c>
      <c r="C686" s="209">
        <f>32162-9162</f>
        <v>23000</v>
      </c>
      <c r="D686" s="209">
        <v>31225</v>
      </c>
      <c r="E686" s="209">
        <v>31225</v>
      </c>
    </row>
    <row r="687" spans="1:5" s="43" customFormat="1" ht="12" customHeight="1">
      <c r="A687" s="34" t="s">
        <v>357</v>
      </c>
      <c r="B687" s="35">
        <v>1020</v>
      </c>
      <c r="C687" s="209">
        <f>16000-2000+900</f>
        <v>14900</v>
      </c>
      <c r="D687" s="209">
        <v>15875</v>
      </c>
      <c r="E687" s="209">
        <v>15875</v>
      </c>
    </row>
    <row r="688" spans="1:5" s="43" customFormat="1" ht="12" customHeight="1">
      <c r="A688" s="34" t="s">
        <v>358</v>
      </c>
      <c r="B688" s="35">
        <v>1030</v>
      </c>
      <c r="C688" s="209">
        <f>4000-4000</f>
        <v>0</v>
      </c>
      <c r="D688" s="209"/>
      <c r="E688" s="209"/>
    </row>
    <row r="689" spans="1:5" s="43" customFormat="1" ht="12" customHeight="1">
      <c r="A689" s="34" t="s">
        <v>379</v>
      </c>
      <c r="B689" s="35">
        <v>1040</v>
      </c>
      <c r="C689" s="209">
        <v>200</v>
      </c>
      <c r="D689" s="209">
        <v>277</v>
      </c>
      <c r="E689" s="209">
        <v>277</v>
      </c>
    </row>
    <row r="690" spans="1:5" s="43" customFormat="1" ht="12" customHeight="1">
      <c r="A690" s="34" t="s">
        <v>359</v>
      </c>
      <c r="B690" s="35">
        <v>1051</v>
      </c>
      <c r="C690" s="209"/>
      <c r="D690" s="209">
        <v>90</v>
      </c>
      <c r="E690" s="209">
        <v>90</v>
      </c>
    </row>
    <row r="691" spans="1:5" s="43" customFormat="1" ht="12" customHeight="1">
      <c r="A691" s="34" t="s">
        <v>381</v>
      </c>
      <c r="B691" s="35">
        <v>1062</v>
      </c>
      <c r="C691" s="209">
        <v>370</v>
      </c>
      <c r="D691" s="209">
        <v>4365</v>
      </c>
      <c r="E691" s="209">
        <v>4365</v>
      </c>
    </row>
    <row r="692" spans="1:5" s="43" customFormat="1" ht="12" customHeight="1">
      <c r="A692" s="34" t="s">
        <v>367</v>
      </c>
      <c r="B692" s="35">
        <v>1091</v>
      </c>
      <c r="C692" s="209">
        <f>3331-1</f>
        <v>3330</v>
      </c>
      <c r="D692" s="209">
        <v>0</v>
      </c>
      <c r="E692" s="209">
        <v>0</v>
      </c>
    </row>
    <row r="693" spans="1:5" s="43" customFormat="1" ht="12" customHeight="1">
      <c r="A693" s="34" t="s">
        <v>361</v>
      </c>
      <c r="B693" s="35">
        <v>1098</v>
      </c>
      <c r="C693" s="209"/>
      <c r="D693" s="209">
        <v>30</v>
      </c>
      <c r="E693" s="209">
        <v>30</v>
      </c>
    </row>
    <row r="694" spans="1:5" s="52" customFormat="1" ht="12" customHeight="1">
      <c r="A694" s="37" t="s">
        <v>267</v>
      </c>
      <c r="B694" s="38">
        <v>9999</v>
      </c>
      <c r="C694" s="227">
        <f>SUM(C671,C674,C678,C679,C680,C681)</f>
        <v>241170</v>
      </c>
      <c r="D694" s="227">
        <f>SUM(D671,D674,D678,D679,D680,D681)</f>
        <v>229505</v>
      </c>
      <c r="E694" s="227">
        <f>SUM(E671,E674,E678,E679,E680,E681)</f>
        <v>229505</v>
      </c>
    </row>
    <row r="695" spans="1:5" s="52" customFormat="1" ht="12" customHeight="1">
      <c r="A695" s="37" t="s">
        <v>51</v>
      </c>
      <c r="B695" s="38">
        <v>5100</v>
      </c>
      <c r="C695" s="227">
        <v>50000</v>
      </c>
      <c r="D695" s="227">
        <v>103770</v>
      </c>
      <c r="E695" s="227">
        <v>103770</v>
      </c>
    </row>
    <row r="696" spans="1:5" s="22" customFormat="1" ht="12" customHeight="1">
      <c r="A696" s="30" t="s">
        <v>52</v>
      </c>
      <c r="B696" s="31">
        <v>5200</v>
      </c>
      <c r="C696" s="211">
        <v>28000</v>
      </c>
      <c r="D696" s="211">
        <v>45450</v>
      </c>
      <c r="E696" s="211">
        <v>45450</v>
      </c>
    </row>
    <row r="697" spans="1:5" s="56" customFormat="1" ht="12" customHeight="1">
      <c r="A697" s="37" t="s">
        <v>53</v>
      </c>
      <c r="B697" s="38"/>
      <c r="C697" s="211">
        <f>SUM(C695:C696)</f>
        <v>78000</v>
      </c>
      <c r="D697" s="211">
        <f>SUM(D695:D696)</f>
        <v>149220</v>
      </c>
      <c r="E697" s="211">
        <f>SUM(E695:E696)</f>
        <v>149220</v>
      </c>
    </row>
    <row r="698" spans="1:5" s="56" customFormat="1" ht="12" customHeight="1" thickBot="1">
      <c r="A698" s="37" t="s">
        <v>54</v>
      </c>
      <c r="B698" s="38">
        <v>9999</v>
      </c>
      <c r="C698" s="244">
        <f>SUM(C694,C697)</f>
        <v>319170</v>
      </c>
      <c r="D698" s="244">
        <f>SUM(D694,D697)</f>
        <v>378725</v>
      </c>
      <c r="E698" s="244">
        <f>SUM(E694,E697)</f>
        <v>378725</v>
      </c>
    </row>
    <row r="699" spans="1:5" s="56" customFormat="1" ht="12" customHeight="1">
      <c r="A699" s="37"/>
      <c r="B699" s="38"/>
      <c r="C699" s="228"/>
      <c r="D699" s="229"/>
      <c r="E699" s="229"/>
    </row>
    <row r="700" spans="1:5" s="51" customFormat="1" ht="12" customHeight="1">
      <c r="A700" s="37" t="s">
        <v>117</v>
      </c>
      <c r="B700" s="38" t="s">
        <v>118</v>
      </c>
      <c r="C700" s="209"/>
      <c r="D700" s="33"/>
      <c r="E700" s="33"/>
    </row>
    <row r="701" spans="1:5" s="41" customFormat="1" ht="12" customHeight="1">
      <c r="A701" s="30" t="s">
        <v>340</v>
      </c>
      <c r="B701" s="31">
        <v>100</v>
      </c>
      <c r="C701" s="211">
        <f>SUM(C702:C703)</f>
        <v>47339</v>
      </c>
      <c r="D701" s="211">
        <f>SUM(D702:D703)</f>
        <v>48059</v>
      </c>
      <c r="E701" s="211">
        <f>SUM(E702:E703)</f>
        <v>48059</v>
      </c>
    </row>
    <row r="702" spans="1:5" s="43" customFormat="1" ht="12" customHeight="1">
      <c r="A702" s="34" t="s">
        <v>341</v>
      </c>
      <c r="B702" s="35">
        <v>101</v>
      </c>
      <c r="C702" s="209">
        <v>47339</v>
      </c>
      <c r="D702" s="209">
        <v>48059</v>
      </c>
      <c r="E702" s="209">
        <v>48059</v>
      </c>
    </row>
    <row r="703" spans="1:5" s="43" customFormat="1" ht="12" customHeight="1">
      <c r="A703" s="34" t="s">
        <v>343</v>
      </c>
      <c r="B703" s="35">
        <v>109</v>
      </c>
      <c r="C703" s="209"/>
      <c r="D703" s="209"/>
      <c r="E703" s="209"/>
    </row>
    <row r="704" spans="1:5" s="41" customFormat="1" ht="12" customHeight="1">
      <c r="A704" s="30" t="s">
        <v>344</v>
      </c>
      <c r="B704" s="31">
        <v>200</v>
      </c>
      <c r="C704" s="211">
        <f>SUM(C706:C707)</f>
        <v>0</v>
      </c>
      <c r="D704" s="211">
        <f>SUM(D705:D707)</f>
        <v>1939</v>
      </c>
      <c r="E704" s="211">
        <f>SUM(E705:E707)</f>
        <v>1939</v>
      </c>
    </row>
    <row r="705" spans="1:5" s="41" customFormat="1" ht="12" customHeight="1">
      <c r="A705" s="34" t="s">
        <v>347</v>
      </c>
      <c r="B705" s="35">
        <v>205</v>
      </c>
      <c r="C705" s="211"/>
      <c r="D705" s="216">
        <v>1188</v>
      </c>
      <c r="E705" s="216">
        <v>1188</v>
      </c>
    </row>
    <row r="706" spans="1:5" s="43" customFormat="1" ht="12" customHeight="1">
      <c r="A706" s="34" t="s">
        <v>375</v>
      </c>
      <c r="B706" s="35">
        <v>208</v>
      </c>
      <c r="C706" s="209"/>
      <c r="D706" s="209">
        <v>700</v>
      </c>
      <c r="E706" s="209">
        <v>700</v>
      </c>
    </row>
    <row r="707" spans="1:5" s="43" customFormat="1" ht="12" customHeight="1">
      <c r="A707" s="34" t="s">
        <v>364</v>
      </c>
      <c r="B707" s="35">
        <v>209</v>
      </c>
      <c r="C707" s="209"/>
      <c r="D707" s="209">
        <v>51</v>
      </c>
      <c r="E707" s="209">
        <v>51</v>
      </c>
    </row>
    <row r="708" spans="1:5" s="41" customFormat="1" ht="12" customHeight="1">
      <c r="A708" s="30" t="s">
        <v>350</v>
      </c>
      <c r="B708" s="31">
        <v>300</v>
      </c>
      <c r="C708" s="211">
        <v>11960</v>
      </c>
      <c r="D708" s="211">
        <v>12036</v>
      </c>
      <c r="E708" s="211">
        <v>12036</v>
      </c>
    </row>
    <row r="709" spans="1:5" s="41" customFormat="1" ht="12" customHeight="1">
      <c r="A709" s="30" t="s">
        <v>351</v>
      </c>
      <c r="B709" s="31">
        <v>500</v>
      </c>
      <c r="C709" s="211">
        <f>1988+93</f>
        <v>2081</v>
      </c>
      <c r="D709" s="211">
        <v>2065</v>
      </c>
      <c r="E709" s="211">
        <v>2065</v>
      </c>
    </row>
    <row r="710" spans="1:5" s="41" customFormat="1" ht="12" customHeight="1">
      <c r="A710" s="30" t="s">
        <v>352</v>
      </c>
      <c r="B710" s="31">
        <v>700</v>
      </c>
      <c r="C710" s="211">
        <v>300</v>
      </c>
      <c r="D710" s="211">
        <v>294</v>
      </c>
      <c r="E710" s="211">
        <v>294</v>
      </c>
    </row>
    <row r="711" spans="1:5" s="41" customFormat="1" ht="12" customHeight="1">
      <c r="A711" s="30" t="s">
        <v>353</v>
      </c>
      <c r="B711" s="31">
        <v>1000</v>
      </c>
      <c r="C711" s="211">
        <f>SUM(C712:C717)</f>
        <v>9720</v>
      </c>
      <c r="D711" s="211">
        <f>SUM(D712:D717)</f>
        <v>16708</v>
      </c>
      <c r="E711" s="211">
        <f>SUM(E712:E717)</f>
        <v>16708</v>
      </c>
    </row>
    <row r="712" spans="1:5" s="43" customFormat="1" ht="12" customHeight="1">
      <c r="A712" s="34" t="s">
        <v>354</v>
      </c>
      <c r="B712" s="35">
        <v>1013</v>
      </c>
      <c r="C712" s="209">
        <v>2000</v>
      </c>
      <c r="D712" s="209">
        <v>2126</v>
      </c>
      <c r="E712" s="209">
        <v>2126</v>
      </c>
    </row>
    <row r="713" spans="1:5" s="43" customFormat="1" ht="12" customHeight="1">
      <c r="A713" s="34" t="s">
        <v>355</v>
      </c>
      <c r="B713" s="35">
        <v>1015</v>
      </c>
      <c r="C713" s="209">
        <v>2100</v>
      </c>
      <c r="D713" s="209">
        <v>3061</v>
      </c>
      <c r="E713" s="209">
        <v>3061</v>
      </c>
    </row>
    <row r="714" spans="1:5" s="43" customFormat="1" ht="12" customHeight="1">
      <c r="A714" s="34" t="s">
        <v>356</v>
      </c>
      <c r="B714" s="35">
        <v>1016</v>
      </c>
      <c r="C714" s="209">
        <v>4200</v>
      </c>
      <c r="D714" s="209">
        <v>7406</v>
      </c>
      <c r="E714" s="209">
        <v>7406</v>
      </c>
    </row>
    <row r="715" spans="1:5" s="43" customFormat="1" ht="12" customHeight="1">
      <c r="A715" s="34" t="s">
        <v>357</v>
      </c>
      <c r="B715" s="35">
        <v>1020</v>
      </c>
      <c r="C715" s="209"/>
      <c r="D715" s="209">
        <v>3356</v>
      </c>
      <c r="E715" s="209">
        <v>3356</v>
      </c>
    </row>
    <row r="716" spans="1:5" s="43" customFormat="1" ht="12" customHeight="1">
      <c r="A716" s="34" t="s">
        <v>367</v>
      </c>
      <c r="B716" s="35">
        <v>1091</v>
      </c>
      <c r="C716" s="209">
        <v>1420</v>
      </c>
      <c r="D716" s="209">
        <v>0</v>
      </c>
      <c r="E716" s="209">
        <v>0</v>
      </c>
    </row>
    <row r="717" spans="1:5" s="43" customFormat="1" ht="12" customHeight="1">
      <c r="A717" s="34" t="s">
        <v>361</v>
      </c>
      <c r="B717" s="35">
        <v>1098</v>
      </c>
      <c r="C717" s="209"/>
      <c r="D717" s="209">
        <v>759</v>
      </c>
      <c r="E717" s="209">
        <v>759</v>
      </c>
    </row>
    <row r="718" spans="1:5" s="52" customFormat="1" ht="12" customHeight="1">
      <c r="A718" s="37" t="s">
        <v>267</v>
      </c>
      <c r="B718" s="38">
        <v>9999</v>
      </c>
      <c r="C718" s="227">
        <f>SUM(C701,C704,C708:C711)</f>
        <v>71400</v>
      </c>
      <c r="D718" s="227">
        <f>SUM(D701,D704,D708:D711)</f>
        <v>81101</v>
      </c>
      <c r="E718" s="227">
        <f>SUM(E701,E704,E708:E711)</f>
        <v>81101</v>
      </c>
    </row>
    <row r="719" spans="1:5" s="22" customFormat="1" ht="12" customHeight="1">
      <c r="A719" s="30" t="s">
        <v>51</v>
      </c>
      <c r="B719" s="31">
        <v>5100</v>
      </c>
      <c r="C719" s="211"/>
      <c r="D719" s="211"/>
      <c r="E719" s="211"/>
    </row>
    <row r="720" spans="1:5" s="22" customFormat="1" ht="12" customHeight="1">
      <c r="A720" s="30" t="s">
        <v>52</v>
      </c>
      <c r="B720" s="31">
        <v>5200</v>
      </c>
      <c r="C720" s="211"/>
      <c r="D720" s="211"/>
      <c r="E720" s="211"/>
    </row>
    <row r="721" spans="1:5" s="56" customFormat="1" ht="12" customHeight="1">
      <c r="A721" s="37" t="s">
        <v>53</v>
      </c>
      <c r="B721" s="38"/>
      <c r="C721" s="227">
        <f>SUM(C719:C720)</f>
        <v>0</v>
      </c>
      <c r="D721" s="227">
        <f>SUM(D719:D720)</f>
        <v>0</v>
      </c>
      <c r="E721" s="227">
        <f>SUM(E719:E720)</f>
        <v>0</v>
      </c>
    </row>
    <row r="722" spans="1:5" s="56" customFormat="1" ht="12" customHeight="1" thickBot="1">
      <c r="A722" s="37" t="s">
        <v>54</v>
      </c>
      <c r="B722" s="38">
        <v>9999</v>
      </c>
      <c r="C722" s="244">
        <f>SUM(C718,C721)</f>
        <v>71400</v>
      </c>
      <c r="D722" s="244">
        <f>SUM(D718,D721)</f>
        <v>81101</v>
      </c>
      <c r="E722" s="244">
        <f>SUM(E718,E721)</f>
        <v>81101</v>
      </c>
    </row>
    <row r="723" spans="1:5" s="52" customFormat="1" ht="12" customHeight="1">
      <c r="A723" s="37"/>
      <c r="B723" s="38"/>
      <c r="C723" s="228"/>
      <c r="D723" s="229"/>
      <c r="E723" s="229"/>
    </row>
    <row r="724" spans="1:5" s="51" customFormat="1" ht="12" customHeight="1">
      <c r="A724" s="57" t="s">
        <v>75</v>
      </c>
      <c r="B724" s="58" t="s">
        <v>119</v>
      </c>
      <c r="C724" s="209"/>
      <c r="D724" s="33"/>
      <c r="E724" s="33"/>
    </row>
    <row r="725" spans="1:5" s="41" customFormat="1" ht="12" customHeight="1">
      <c r="A725" s="30" t="s">
        <v>353</v>
      </c>
      <c r="B725" s="31">
        <v>1000</v>
      </c>
      <c r="C725" s="211">
        <f>SUM(C726:C729)</f>
        <v>36000</v>
      </c>
      <c r="D725" s="36">
        <f>SUM(D726:D729)</f>
        <v>104649</v>
      </c>
      <c r="E725" s="36">
        <f>SUM(E726:E729)</f>
        <v>104649</v>
      </c>
    </row>
    <row r="726" spans="1:5" s="43" customFormat="1" ht="12" customHeight="1">
      <c r="A726" s="34" t="s">
        <v>355</v>
      </c>
      <c r="B726" s="35">
        <v>1015</v>
      </c>
      <c r="C726" s="209">
        <v>36000</v>
      </c>
      <c r="D726" s="33">
        <v>15690</v>
      </c>
      <c r="E726" s="33">
        <v>15690</v>
      </c>
    </row>
    <row r="727" spans="1:5" s="43" customFormat="1" ht="12" customHeight="1">
      <c r="A727" s="34" t="s">
        <v>356</v>
      </c>
      <c r="B727" s="35">
        <v>1016</v>
      </c>
      <c r="C727" s="209"/>
      <c r="D727" s="33"/>
      <c r="E727" s="33"/>
    </row>
    <row r="728" spans="1:5" s="43" customFormat="1" ht="12" customHeight="1">
      <c r="A728" s="34" t="s">
        <v>357</v>
      </c>
      <c r="B728" s="269">
        <v>1020</v>
      </c>
      <c r="C728" s="209"/>
      <c r="D728" s="33">
        <v>88959</v>
      </c>
      <c r="E728" s="33">
        <v>88959</v>
      </c>
    </row>
    <row r="729" spans="1:5" s="43" customFormat="1" ht="12" customHeight="1">
      <c r="A729" s="34" t="s">
        <v>361</v>
      </c>
      <c r="B729" s="35">
        <v>1098</v>
      </c>
      <c r="C729" s="209"/>
      <c r="D729" s="33"/>
      <c r="E729" s="33"/>
    </row>
    <row r="730" spans="1:5" s="52" customFormat="1" ht="12" customHeight="1" thickBot="1">
      <c r="A730" s="37" t="s">
        <v>474</v>
      </c>
      <c r="B730" s="38">
        <v>9999</v>
      </c>
      <c r="C730" s="270">
        <f>SUM(C725)</f>
        <v>36000</v>
      </c>
      <c r="D730" s="271">
        <f>SUM(D725)</f>
        <v>104649</v>
      </c>
      <c r="E730" s="271">
        <f>SUM(E725)</f>
        <v>104649</v>
      </c>
    </row>
    <row r="731" spans="1:5" s="52" customFormat="1" ht="12" customHeight="1">
      <c r="A731" s="37"/>
      <c r="B731" s="38"/>
      <c r="C731" s="228"/>
      <c r="D731" s="229"/>
      <c r="E731" s="229"/>
    </row>
    <row r="732" spans="1:5" s="52" customFormat="1" ht="12" customHeight="1" thickBot="1">
      <c r="A732" s="259" t="s">
        <v>82</v>
      </c>
      <c r="B732" s="260"/>
      <c r="C732" s="261">
        <f>SUM(C698,C722,C730)</f>
        <v>426570</v>
      </c>
      <c r="D732" s="262">
        <f>SUM(D698,D722,D730)</f>
        <v>564475</v>
      </c>
      <c r="E732" s="262">
        <f>SUM(E698,E722,E730)</f>
        <v>564475</v>
      </c>
    </row>
    <row r="733" spans="1:5" s="51" customFormat="1" ht="12" customHeight="1" thickTop="1">
      <c r="A733" s="62"/>
      <c r="B733" s="63"/>
      <c r="C733" s="207"/>
      <c r="D733" s="208"/>
      <c r="E733" s="208"/>
    </row>
    <row r="734" spans="1:5" s="51" customFormat="1" ht="12" customHeight="1">
      <c r="A734" s="37" t="s">
        <v>120</v>
      </c>
      <c r="B734" s="38"/>
      <c r="C734" s="209"/>
      <c r="D734" s="33"/>
      <c r="E734" s="33"/>
    </row>
    <row r="735" spans="1:5" s="51" customFormat="1" ht="12" customHeight="1">
      <c r="A735" s="37"/>
      <c r="B735" s="38"/>
      <c r="C735" s="209"/>
      <c r="D735" s="33"/>
      <c r="E735" s="33"/>
    </row>
    <row r="736" spans="1:5" s="51" customFormat="1" ht="12" customHeight="1">
      <c r="A736" s="37" t="s">
        <v>121</v>
      </c>
      <c r="B736" s="54"/>
      <c r="C736" s="209"/>
      <c r="D736" s="33"/>
      <c r="E736" s="33"/>
    </row>
    <row r="737" spans="1:5" s="51" customFormat="1" ht="12" customHeight="1">
      <c r="A737" s="37" t="s">
        <v>122</v>
      </c>
      <c r="B737" s="38" t="s">
        <v>123</v>
      </c>
      <c r="C737" s="209"/>
      <c r="D737" s="33"/>
      <c r="E737" s="33"/>
    </row>
    <row r="738" spans="1:5" s="51" customFormat="1" ht="12" customHeight="1">
      <c r="A738" s="30" t="s">
        <v>344</v>
      </c>
      <c r="B738" s="31">
        <v>200</v>
      </c>
      <c r="C738" s="227"/>
      <c r="D738" s="39">
        <f>SUM(D739)</f>
        <v>1126</v>
      </c>
      <c r="E738" s="39">
        <f>SUM(E739)</f>
        <v>1126</v>
      </c>
    </row>
    <row r="739" spans="1:5" s="51" customFormat="1" ht="12" customHeight="1">
      <c r="A739" s="34" t="s">
        <v>345</v>
      </c>
      <c r="B739" s="35">
        <v>202</v>
      </c>
      <c r="C739" s="209"/>
      <c r="D739" s="33">
        <v>1126</v>
      </c>
      <c r="E739" s="33">
        <v>1126</v>
      </c>
    </row>
    <row r="740" spans="1:5" s="41" customFormat="1" ht="12" customHeight="1">
      <c r="A740" s="30" t="s">
        <v>353</v>
      </c>
      <c r="B740" s="31">
        <v>1000</v>
      </c>
      <c r="C740" s="211">
        <f>SUM(C741:C744)</f>
        <v>91300</v>
      </c>
      <c r="D740" s="36">
        <f>SUM(D741:D744)</f>
        <v>64855</v>
      </c>
      <c r="E740" s="36">
        <f>SUM(E741:E744)</f>
        <v>64855</v>
      </c>
    </row>
    <row r="741" spans="1:5" s="43" customFormat="1" ht="12" customHeight="1">
      <c r="A741" s="34" t="s">
        <v>355</v>
      </c>
      <c r="B741" s="35">
        <v>1015</v>
      </c>
      <c r="C741" s="209"/>
      <c r="D741" s="33">
        <v>644</v>
      </c>
      <c r="E741" s="33">
        <v>644</v>
      </c>
    </row>
    <row r="742" spans="1:5" s="43" customFormat="1" ht="12" customHeight="1">
      <c r="A742" s="34" t="s">
        <v>356</v>
      </c>
      <c r="B742" s="35">
        <v>1016</v>
      </c>
      <c r="C742" s="209">
        <v>69500</v>
      </c>
      <c r="D742" s="33">
        <v>38931</v>
      </c>
      <c r="E742" s="33">
        <v>38931</v>
      </c>
    </row>
    <row r="743" spans="1:5" s="43" customFormat="1" ht="12" customHeight="1">
      <c r="A743" s="34" t="s">
        <v>357</v>
      </c>
      <c r="B743" s="35">
        <v>1020</v>
      </c>
      <c r="C743" s="209"/>
      <c r="D743" s="33">
        <v>2529</v>
      </c>
      <c r="E743" s="33">
        <v>2529</v>
      </c>
    </row>
    <row r="744" spans="1:5" s="43" customFormat="1" ht="12" customHeight="1">
      <c r="A744" s="34" t="s">
        <v>358</v>
      </c>
      <c r="B744" s="35">
        <v>1030</v>
      </c>
      <c r="C744" s="209">
        <v>21800</v>
      </c>
      <c r="D744" s="33">
        <v>22751</v>
      </c>
      <c r="E744" s="33">
        <v>22751</v>
      </c>
    </row>
    <row r="745" spans="1:5" s="52" customFormat="1" ht="12" customHeight="1" thickBot="1">
      <c r="A745" s="37" t="s">
        <v>35</v>
      </c>
      <c r="B745" s="38">
        <v>9999</v>
      </c>
      <c r="C745" s="270">
        <f>SUM(C740)</f>
        <v>91300</v>
      </c>
      <c r="D745" s="271">
        <f>SUM(D738,D740)</f>
        <v>65981</v>
      </c>
      <c r="E745" s="271">
        <f>SUM(E738,E740)</f>
        <v>65981</v>
      </c>
    </row>
    <row r="746" spans="1:5" s="52" customFormat="1" ht="12" customHeight="1">
      <c r="A746" s="37"/>
      <c r="B746" s="38"/>
      <c r="C746" s="228"/>
      <c r="D746" s="229"/>
      <c r="E746" s="229"/>
    </row>
    <row r="747" spans="1:5" s="51" customFormat="1" ht="12" customHeight="1">
      <c r="A747" s="37" t="s">
        <v>124</v>
      </c>
      <c r="B747" s="38" t="s">
        <v>125</v>
      </c>
      <c r="C747" s="209"/>
      <c r="D747" s="33"/>
      <c r="E747" s="33"/>
    </row>
    <row r="748" spans="1:5" s="41" customFormat="1" ht="12" customHeight="1">
      <c r="A748" s="30" t="s">
        <v>353</v>
      </c>
      <c r="B748" s="31">
        <v>1000</v>
      </c>
      <c r="C748" s="211">
        <f>SUM(C749:C752)</f>
        <v>576000</v>
      </c>
      <c r="D748" s="36">
        <f>SUM(D749:D752)</f>
        <v>592109</v>
      </c>
      <c r="E748" s="36">
        <f>SUM(E749:E752)</f>
        <v>592109</v>
      </c>
    </row>
    <row r="749" spans="1:5" s="41" customFormat="1" ht="12" customHeight="1">
      <c r="A749" s="34" t="s">
        <v>355</v>
      </c>
      <c r="B749" s="35">
        <v>1015</v>
      </c>
      <c r="C749" s="216">
        <v>40000</v>
      </c>
      <c r="D749" s="50">
        <v>25337</v>
      </c>
      <c r="E749" s="50">
        <v>25337</v>
      </c>
    </row>
    <row r="750" spans="1:5" s="43" customFormat="1" ht="12" customHeight="1">
      <c r="A750" s="34" t="s">
        <v>356</v>
      </c>
      <c r="B750" s="35">
        <v>1016</v>
      </c>
      <c r="C750" s="209">
        <v>494000</v>
      </c>
      <c r="D750" s="33">
        <v>500879</v>
      </c>
      <c r="E750" s="33">
        <v>500879</v>
      </c>
    </row>
    <row r="751" spans="1:5" s="43" customFormat="1" ht="12" customHeight="1">
      <c r="A751" s="34" t="s">
        <v>357</v>
      </c>
      <c r="B751" s="35">
        <v>1020</v>
      </c>
      <c r="C751" s="209">
        <v>42000</v>
      </c>
      <c r="D751" s="33">
        <v>65866</v>
      </c>
      <c r="E751" s="33">
        <v>65866</v>
      </c>
    </row>
    <row r="752" spans="1:5" s="43" customFormat="1" ht="12" customHeight="1">
      <c r="A752" s="34" t="s">
        <v>382</v>
      </c>
      <c r="B752" s="35">
        <v>1092</v>
      </c>
      <c r="C752" s="209"/>
      <c r="D752" s="33">
        <v>27</v>
      </c>
      <c r="E752" s="33">
        <v>27</v>
      </c>
    </row>
    <row r="753" spans="1:5" s="41" customFormat="1" ht="12" customHeight="1" thickBot="1">
      <c r="A753" s="30" t="s">
        <v>35</v>
      </c>
      <c r="B753" s="31">
        <v>9999</v>
      </c>
      <c r="C753" s="225">
        <f>SUM(C748)</f>
        <v>576000</v>
      </c>
      <c r="D753" s="226">
        <f>SUM(D748)</f>
        <v>592109</v>
      </c>
      <c r="E753" s="226">
        <f>SUM(E748)</f>
        <v>592109</v>
      </c>
    </row>
    <row r="754" spans="1:5" s="52" customFormat="1" ht="12" customHeight="1">
      <c r="A754" s="37"/>
      <c r="B754" s="38"/>
      <c r="C754" s="228"/>
      <c r="D754" s="229"/>
      <c r="E754" s="229"/>
    </row>
    <row r="755" spans="1:5" s="51" customFormat="1" ht="12" customHeight="1">
      <c r="A755" s="37" t="s">
        <v>126</v>
      </c>
      <c r="B755" s="38" t="s">
        <v>127</v>
      </c>
      <c r="C755" s="209"/>
      <c r="D755" s="33"/>
      <c r="E755" s="33"/>
    </row>
    <row r="756" spans="1:5" s="41" customFormat="1" ht="12" customHeight="1">
      <c r="A756" s="30" t="s">
        <v>52</v>
      </c>
      <c r="B756" s="31">
        <v>5200</v>
      </c>
      <c r="C756" s="211">
        <f>253600+10000+50000+2701147-30500</f>
        <v>2984247</v>
      </c>
      <c r="D756" s="36">
        <v>2560759</v>
      </c>
      <c r="E756" s="36">
        <v>2560759</v>
      </c>
    </row>
    <row r="757" spans="1:5" s="41" customFormat="1" ht="12" customHeight="1">
      <c r="A757" s="30" t="s">
        <v>107</v>
      </c>
      <c r="B757" s="31">
        <v>5300</v>
      </c>
      <c r="C757" s="237">
        <v>10500</v>
      </c>
      <c r="D757" s="45">
        <v>63754</v>
      </c>
      <c r="E757" s="45">
        <v>63754</v>
      </c>
    </row>
    <row r="758" spans="1:5" s="52" customFormat="1" ht="12" customHeight="1" thickBot="1">
      <c r="A758" s="37" t="s">
        <v>35</v>
      </c>
      <c r="B758" s="38">
        <v>9999</v>
      </c>
      <c r="C758" s="270">
        <f>SUM(C756:C757)</f>
        <v>2994747</v>
      </c>
      <c r="D758" s="271">
        <f>SUM(D756:D757)</f>
        <v>2624513</v>
      </c>
      <c r="E758" s="271">
        <f>SUM(E756:E757)</f>
        <v>2624513</v>
      </c>
    </row>
    <row r="759" spans="1:5" s="52" customFormat="1" ht="12" customHeight="1">
      <c r="A759" s="37" t="s">
        <v>87</v>
      </c>
      <c r="B759" s="38"/>
      <c r="C759" s="272">
        <f>SUM(C745,C753,C758)</f>
        <v>3662047</v>
      </c>
      <c r="D759" s="64">
        <f>SUM(D745,D753,D758)</f>
        <v>3282603</v>
      </c>
      <c r="E759" s="64">
        <f>SUM(E745,E753,E758)</f>
        <v>3282603</v>
      </c>
    </row>
    <row r="760" spans="1:5" s="52" customFormat="1" ht="12" customHeight="1">
      <c r="A760" s="248"/>
      <c r="B760" s="249"/>
      <c r="C760" s="273"/>
      <c r="D760" s="274"/>
      <c r="E760" s="274"/>
    </row>
    <row r="761" spans="1:5" s="52" customFormat="1" ht="12" customHeight="1">
      <c r="A761" s="37" t="s">
        <v>128</v>
      </c>
      <c r="B761" s="38"/>
      <c r="C761" s="211"/>
      <c r="D761" s="36"/>
      <c r="E761" s="36"/>
    </row>
    <row r="762" spans="1:5" s="52" customFormat="1" ht="12" customHeight="1">
      <c r="A762" s="37"/>
      <c r="B762" s="38"/>
      <c r="C762" s="211"/>
      <c r="D762" s="36"/>
      <c r="E762" s="36"/>
    </row>
    <row r="763" spans="1:5" s="51" customFormat="1" ht="12" customHeight="1">
      <c r="A763" s="37" t="s">
        <v>129</v>
      </c>
      <c r="B763" s="38" t="s">
        <v>130</v>
      </c>
      <c r="C763" s="209"/>
      <c r="D763" s="33"/>
      <c r="E763" s="33"/>
    </row>
    <row r="764" spans="1:5" s="41" customFormat="1" ht="11.25" customHeight="1">
      <c r="A764" s="30" t="s">
        <v>344</v>
      </c>
      <c r="B764" s="31">
        <v>200</v>
      </c>
      <c r="C764" s="211">
        <f>SUM(C765)</f>
        <v>0</v>
      </c>
      <c r="D764" s="211">
        <f>SUM(D765)</f>
        <v>295</v>
      </c>
      <c r="E764" s="211">
        <f>SUM(E765)</f>
        <v>295</v>
      </c>
    </row>
    <row r="765" spans="1:5" s="43" customFormat="1" ht="12.75" customHeight="1">
      <c r="A765" s="34" t="s">
        <v>383</v>
      </c>
      <c r="B765" s="35">
        <v>202</v>
      </c>
      <c r="C765" s="209"/>
      <c r="D765" s="33">
        <v>295</v>
      </c>
      <c r="E765" s="33">
        <v>295</v>
      </c>
    </row>
    <row r="766" spans="1:5" s="41" customFormat="1" ht="12" customHeight="1">
      <c r="A766" s="30" t="s">
        <v>353</v>
      </c>
      <c r="B766" s="31">
        <v>1000</v>
      </c>
      <c r="C766" s="211">
        <f>SUM(C767:C769)</f>
        <v>32000</v>
      </c>
      <c r="D766" s="36">
        <f>SUM(D767:D770)</f>
        <v>32414</v>
      </c>
      <c r="E766" s="36">
        <f>SUM(E767:E770)</f>
        <v>32414</v>
      </c>
    </row>
    <row r="767" spans="1:5" s="43" customFormat="1" ht="12" customHeight="1">
      <c r="A767" s="34" t="s">
        <v>355</v>
      </c>
      <c r="B767" s="35">
        <v>1015</v>
      </c>
      <c r="C767" s="209">
        <v>29000</v>
      </c>
      <c r="D767" s="33">
        <v>20373</v>
      </c>
      <c r="E767" s="33">
        <v>20373</v>
      </c>
    </row>
    <row r="768" spans="1:5" s="43" customFormat="1" ht="12" customHeight="1">
      <c r="A768" s="34" t="s">
        <v>356</v>
      </c>
      <c r="B768" s="35">
        <v>1016</v>
      </c>
      <c r="C768" s="209"/>
      <c r="D768" s="33">
        <v>222</v>
      </c>
      <c r="E768" s="33">
        <v>222</v>
      </c>
    </row>
    <row r="769" spans="1:5" s="43" customFormat="1" ht="12" customHeight="1">
      <c r="A769" s="34" t="s">
        <v>357</v>
      </c>
      <c r="B769" s="35">
        <v>1020</v>
      </c>
      <c r="C769" s="209">
        <v>3000</v>
      </c>
      <c r="D769" s="33">
        <v>11702</v>
      </c>
      <c r="E769" s="33">
        <v>11702</v>
      </c>
    </row>
    <row r="770" spans="1:5" s="43" customFormat="1" ht="12" customHeight="1">
      <c r="A770" s="34" t="s">
        <v>358</v>
      </c>
      <c r="B770" s="35">
        <v>1030</v>
      </c>
      <c r="C770" s="209"/>
      <c r="D770" s="33">
        <v>117</v>
      </c>
      <c r="E770" s="33">
        <v>117</v>
      </c>
    </row>
    <row r="771" spans="1:5" s="52" customFormat="1" ht="12" customHeight="1">
      <c r="A771" s="37" t="s">
        <v>35</v>
      </c>
      <c r="B771" s="38">
        <v>9999</v>
      </c>
      <c r="C771" s="227">
        <f>SUM(C764,C766)</f>
        <v>32000</v>
      </c>
      <c r="D771" s="39">
        <f>SUM(D764,D766)</f>
        <v>32709</v>
      </c>
      <c r="E771" s="39">
        <f>SUM(E764,E766)</f>
        <v>32709</v>
      </c>
    </row>
    <row r="772" spans="1:5" s="51" customFormat="1" ht="11.25" customHeight="1">
      <c r="A772" s="37" t="s">
        <v>131</v>
      </c>
      <c r="B772" s="38" t="s">
        <v>132</v>
      </c>
      <c r="C772" s="209"/>
      <c r="D772" s="33"/>
      <c r="E772" s="33"/>
    </row>
    <row r="773" spans="1:5" s="41" customFormat="1" ht="12" customHeight="1">
      <c r="A773" s="30" t="s">
        <v>340</v>
      </c>
      <c r="B773" s="31">
        <v>100</v>
      </c>
      <c r="C773" s="211">
        <f>SUM(C774:C775)</f>
        <v>103657</v>
      </c>
      <c r="D773" s="36">
        <f>SUM(D774:D775)</f>
        <v>94767</v>
      </c>
      <c r="E773" s="36">
        <f>SUM(E774:E775)</f>
        <v>94767</v>
      </c>
    </row>
    <row r="774" spans="1:5" s="43" customFormat="1" ht="12" customHeight="1">
      <c r="A774" s="34" t="s">
        <v>341</v>
      </c>
      <c r="B774" s="35">
        <v>101</v>
      </c>
      <c r="C774" s="209">
        <v>103657</v>
      </c>
      <c r="D774" s="33">
        <v>94767</v>
      </c>
      <c r="E774" s="33">
        <v>94767</v>
      </c>
    </row>
    <row r="775" spans="1:5" s="43" customFormat="1" ht="12" customHeight="1">
      <c r="A775" s="34" t="s">
        <v>343</v>
      </c>
      <c r="B775" s="35">
        <v>109</v>
      </c>
      <c r="C775" s="209"/>
      <c r="D775" s="33"/>
      <c r="E775" s="33"/>
    </row>
    <row r="776" spans="1:5" s="41" customFormat="1" ht="12" customHeight="1">
      <c r="A776" s="30" t="s">
        <v>344</v>
      </c>
      <c r="B776" s="31">
        <v>200</v>
      </c>
      <c r="C776" s="211">
        <f>SUM(C777:C781)</f>
        <v>33500</v>
      </c>
      <c r="D776" s="36">
        <f>SUM(D777:D781)</f>
        <v>60749</v>
      </c>
      <c r="E776" s="36">
        <f>SUM(E777:E781)</f>
        <v>60749</v>
      </c>
    </row>
    <row r="777" spans="1:5" s="43" customFormat="1" ht="12" customHeight="1">
      <c r="A777" s="34" t="s">
        <v>345</v>
      </c>
      <c r="B777" s="35">
        <v>201</v>
      </c>
      <c r="C777" s="209">
        <v>15500</v>
      </c>
      <c r="D777" s="33">
        <v>13042</v>
      </c>
      <c r="E777" s="33">
        <v>13042</v>
      </c>
    </row>
    <row r="778" spans="1:5" s="43" customFormat="1" ht="12" customHeight="1">
      <c r="A778" s="34" t="s">
        <v>383</v>
      </c>
      <c r="B778" s="35">
        <v>202</v>
      </c>
      <c r="C778" s="209">
        <v>18000</v>
      </c>
      <c r="D778" s="33">
        <v>41739</v>
      </c>
      <c r="E778" s="33">
        <v>41739</v>
      </c>
    </row>
    <row r="779" spans="1:5" s="43" customFormat="1" ht="12" customHeight="1">
      <c r="A779" s="34" t="s">
        <v>347</v>
      </c>
      <c r="B779" s="35">
        <v>205</v>
      </c>
      <c r="C779" s="209">
        <v>0</v>
      </c>
      <c r="D779" s="33">
        <v>1334</v>
      </c>
      <c r="E779" s="33">
        <v>1334</v>
      </c>
    </row>
    <row r="780" spans="1:5" s="43" customFormat="1" ht="12" customHeight="1">
      <c r="A780" s="34" t="s">
        <v>375</v>
      </c>
      <c r="B780" s="35">
        <v>208</v>
      </c>
      <c r="C780" s="209"/>
      <c r="D780" s="33">
        <v>4094</v>
      </c>
      <c r="E780" s="33">
        <v>4094</v>
      </c>
    </row>
    <row r="781" spans="1:5" s="43" customFormat="1" ht="12" customHeight="1">
      <c r="A781" s="34" t="s">
        <v>349</v>
      </c>
      <c r="B781" s="35">
        <v>209</v>
      </c>
      <c r="C781" s="209"/>
      <c r="D781" s="33">
        <v>540</v>
      </c>
      <c r="E781" s="33">
        <v>540</v>
      </c>
    </row>
    <row r="782" spans="1:5" s="41" customFormat="1" ht="12" customHeight="1">
      <c r="A782" s="30" t="s">
        <v>350</v>
      </c>
      <c r="B782" s="31">
        <v>300</v>
      </c>
      <c r="C782" s="211">
        <v>26547</v>
      </c>
      <c r="D782" s="36">
        <v>27444</v>
      </c>
      <c r="E782" s="36">
        <v>27444</v>
      </c>
    </row>
    <row r="783" spans="1:5" s="41" customFormat="1" ht="12" customHeight="1">
      <c r="A783" s="30" t="s">
        <v>351</v>
      </c>
      <c r="B783" s="31">
        <v>500</v>
      </c>
      <c r="C783" s="211">
        <v>4354</v>
      </c>
      <c r="D783" s="36">
        <v>4760</v>
      </c>
      <c r="E783" s="36">
        <v>4760</v>
      </c>
    </row>
    <row r="784" spans="1:5" s="41" customFormat="1" ht="12" customHeight="1">
      <c r="A784" s="30" t="s">
        <v>352</v>
      </c>
      <c r="B784" s="31">
        <v>700</v>
      </c>
      <c r="C784" s="211">
        <v>300</v>
      </c>
      <c r="D784" s="36">
        <v>527</v>
      </c>
      <c r="E784" s="36">
        <v>527</v>
      </c>
    </row>
    <row r="785" spans="1:5" s="41" customFormat="1" ht="12" customHeight="1">
      <c r="A785" s="30" t="s">
        <v>353</v>
      </c>
      <c r="B785" s="31">
        <v>1000</v>
      </c>
      <c r="C785" s="211">
        <f>SUM(C786:C794)</f>
        <v>2763442</v>
      </c>
      <c r="D785" s="36">
        <f>SUM(D786:D794)</f>
        <v>3257059</v>
      </c>
      <c r="E785" s="36">
        <f>SUM(E786:E794)</f>
        <v>3257059</v>
      </c>
    </row>
    <row r="786" spans="1:5" s="43" customFormat="1" ht="12" customHeight="1">
      <c r="A786" s="34" t="s">
        <v>354</v>
      </c>
      <c r="B786" s="35">
        <v>1013</v>
      </c>
      <c r="C786" s="209">
        <v>4600</v>
      </c>
      <c r="D786" s="33">
        <v>3924</v>
      </c>
      <c r="E786" s="33">
        <v>3924</v>
      </c>
    </row>
    <row r="787" spans="1:5" s="43" customFormat="1" ht="12" customHeight="1">
      <c r="A787" s="34" t="s">
        <v>355</v>
      </c>
      <c r="B787" s="35">
        <v>1015</v>
      </c>
      <c r="C787" s="209">
        <v>180000</v>
      </c>
      <c r="D787" s="33">
        <v>370841</v>
      </c>
      <c r="E787" s="33">
        <v>370841</v>
      </c>
    </row>
    <row r="788" spans="1:5" s="43" customFormat="1" ht="12" customHeight="1">
      <c r="A788" s="34" t="s">
        <v>356</v>
      </c>
      <c r="B788" s="35">
        <v>1016</v>
      </c>
      <c r="C788" s="209">
        <v>33000</v>
      </c>
      <c r="D788" s="33">
        <v>40644</v>
      </c>
      <c r="E788" s="33">
        <v>40644</v>
      </c>
    </row>
    <row r="789" spans="1:5" s="43" customFormat="1" ht="12" customHeight="1">
      <c r="A789" s="34" t="s">
        <v>357</v>
      </c>
      <c r="B789" s="35">
        <v>1020</v>
      </c>
      <c r="C789" s="209">
        <f>2610632-70000</f>
        <v>2540632</v>
      </c>
      <c r="D789" s="33">
        <v>2832907</v>
      </c>
      <c r="E789" s="33">
        <v>2832907</v>
      </c>
    </row>
    <row r="790" spans="1:5" s="43" customFormat="1" ht="12" customHeight="1">
      <c r="A790" s="34" t="s">
        <v>358</v>
      </c>
      <c r="B790" s="35">
        <v>1030</v>
      </c>
      <c r="C790" s="209"/>
      <c r="D790" s="33">
        <v>3598</v>
      </c>
      <c r="E790" s="33">
        <v>3598</v>
      </c>
    </row>
    <row r="791" spans="1:5" s="43" customFormat="1" ht="12" customHeight="1">
      <c r="A791" s="34" t="s">
        <v>379</v>
      </c>
      <c r="B791" s="35">
        <v>1040</v>
      </c>
      <c r="C791" s="209">
        <v>2000</v>
      </c>
      <c r="D791" s="33">
        <v>2311</v>
      </c>
      <c r="E791" s="33">
        <v>2311</v>
      </c>
    </row>
    <row r="792" spans="1:5" s="43" customFormat="1" ht="12" customHeight="1">
      <c r="A792" s="34" t="s">
        <v>359</v>
      </c>
      <c r="B792" s="35">
        <v>1051</v>
      </c>
      <c r="C792" s="209">
        <v>100</v>
      </c>
      <c r="D792" s="33">
        <v>22</v>
      </c>
      <c r="E792" s="33">
        <v>22</v>
      </c>
    </row>
    <row r="793" spans="1:5" s="43" customFormat="1" ht="12" customHeight="1">
      <c r="A793" s="34" t="s">
        <v>367</v>
      </c>
      <c r="B793" s="35">
        <v>1091</v>
      </c>
      <c r="C793" s="209">
        <v>3110</v>
      </c>
      <c r="D793" s="33">
        <v>1104</v>
      </c>
      <c r="E793" s="33">
        <v>1104</v>
      </c>
    </row>
    <row r="794" spans="1:5" s="43" customFormat="1" ht="12" customHeight="1">
      <c r="A794" s="34" t="s">
        <v>361</v>
      </c>
      <c r="B794" s="35">
        <v>1098</v>
      </c>
      <c r="C794" s="209">
        <v>0</v>
      </c>
      <c r="D794" s="33">
        <v>1708</v>
      </c>
      <c r="E794" s="33">
        <v>1708</v>
      </c>
    </row>
    <row r="795" spans="1:5" s="52" customFormat="1" ht="12" customHeight="1">
      <c r="A795" s="37" t="s">
        <v>478</v>
      </c>
      <c r="B795" s="38">
        <v>9999</v>
      </c>
      <c r="C795" s="227">
        <f>SUM(C773,C776,C782,C783,C784,C785)</f>
        <v>2931800</v>
      </c>
      <c r="D795" s="39">
        <f>SUM(D773,D776,D782,D783,D784,D785)</f>
        <v>3445306</v>
      </c>
      <c r="E795" s="39">
        <f>SUM(E773,E776,E782,E783,E784,E785)</f>
        <v>3445306</v>
      </c>
    </row>
    <row r="796" spans="1:5" s="22" customFormat="1" ht="12" customHeight="1">
      <c r="A796" s="30" t="s">
        <v>52</v>
      </c>
      <c r="B796" s="31">
        <v>5200</v>
      </c>
      <c r="C796" s="228">
        <v>70000</v>
      </c>
      <c r="D796" s="228"/>
      <c r="E796" s="228">
        <v>0</v>
      </c>
    </row>
    <row r="797" spans="1:5" s="56" customFormat="1" ht="12" customHeight="1">
      <c r="A797" s="37" t="s">
        <v>53</v>
      </c>
      <c r="B797" s="38"/>
      <c r="C797" s="227">
        <f>SUM(C796)</f>
        <v>70000</v>
      </c>
      <c r="D797" s="227">
        <f>SUM(D796)</f>
        <v>0</v>
      </c>
      <c r="E797" s="227">
        <f>SUM(E796)</f>
        <v>0</v>
      </c>
    </row>
    <row r="798" spans="1:5" s="56" customFormat="1" ht="12" customHeight="1" thickBot="1">
      <c r="A798" s="37" t="s">
        <v>54</v>
      </c>
      <c r="B798" s="38">
        <v>9999</v>
      </c>
      <c r="C798" s="244">
        <f>SUM(C797,C795)</f>
        <v>3001800</v>
      </c>
      <c r="D798" s="244">
        <f>SUM(D797,D795)</f>
        <v>3445306</v>
      </c>
      <c r="E798" s="244">
        <f>SUM(E797,E795)</f>
        <v>3445306</v>
      </c>
    </row>
    <row r="799" spans="1:5" s="52" customFormat="1" ht="12" customHeight="1">
      <c r="A799" s="37"/>
      <c r="B799" s="439"/>
      <c r="C799" s="438"/>
      <c r="D799" s="438"/>
      <c r="E799" s="438"/>
    </row>
    <row r="800" spans="1:5" s="51" customFormat="1" ht="12" customHeight="1">
      <c r="A800" s="37" t="s">
        <v>479</v>
      </c>
      <c r="B800" s="38" t="s">
        <v>480</v>
      </c>
      <c r="C800" s="209"/>
      <c r="D800" s="33"/>
      <c r="E800" s="33"/>
    </row>
    <row r="801" spans="1:5" s="41" customFormat="1" ht="12" customHeight="1">
      <c r="A801" s="30" t="s">
        <v>344</v>
      </c>
      <c r="B801" s="31">
        <v>200</v>
      </c>
      <c r="C801" s="211"/>
      <c r="D801" s="36">
        <f>SUM(D802)</f>
        <v>22116</v>
      </c>
      <c r="E801" s="36">
        <f>SUM(E802)</f>
        <v>22116</v>
      </c>
    </row>
    <row r="802" spans="1:5" s="43" customFormat="1" ht="12" customHeight="1">
      <c r="A802" s="34" t="s">
        <v>383</v>
      </c>
      <c r="B802" s="35">
        <v>202</v>
      </c>
      <c r="C802" s="209"/>
      <c r="D802" s="33">
        <v>22116</v>
      </c>
      <c r="E802" s="33">
        <v>22116</v>
      </c>
    </row>
    <row r="803" spans="1:5" s="41" customFormat="1" ht="12" customHeight="1">
      <c r="A803" s="30" t="s">
        <v>350</v>
      </c>
      <c r="B803" s="31">
        <v>300</v>
      </c>
      <c r="C803" s="211"/>
      <c r="D803" s="36">
        <v>1696</v>
      </c>
      <c r="E803" s="36">
        <v>1696</v>
      </c>
    </row>
    <row r="804" spans="1:5" s="41" customFormat="1" ht="12" customHeight="1">
      <c r="A804" s="30" t="s">
        <v>351</v>
      </c>
      <c r="B804" s="31">
        <v>500</v>
      </c>
      <c r="C804" s="211"/>
      <c r="D804" s="36">
        <v>389</v>
      </c>
      <c r="E804" s="36">
        <v>389</v>
      </c>
    </row>
    <row r="805" spans="1:5" s="41" customFormat="1" ht="12" customHeight="1">
      <c r="A805" s="30" t="s">
        <v>352</v>
      </c>
      <c r="B805" s="31">
        <v>700</v>
      </c>
      <c r="C805" s="211"/>
      <c r="D805" s="36">
        <v>181</v>
      </c>
      <c r="E805" s="36">
        <v>181</v>
      </c>
    </row>
    <row r="806" spans="1:5" s="41" customFormat="1" ht="12" customHeight="1">
      <c r="A806" s="30" t="s">
        <v>353</v>
      </c>
      <c r="B806" s="31">
        <v>1000</v>
      </c>
      <c r="C806" s="211">
        <f>SUM(C807:C807)</f>
        <v>0</v>
      </c>
      <c r="D806" s="36">
        <f>SUM(D807:D809)</f>
        <v>2985</v>
      </c>
      <c r="E806" s="36">
        <f>SUM(E807:E809)</f>
        <v>2985</v>
      </c>
    </row>
    <row r="807" spans="1:5" s="43" customFormat="1" ht="12" customHeight="1">
      <c r="A807" s="34" t="s">
        <v>357</v>
      </c>
      <c r="B807" s="35">
        <v>1020</v>
      </c>
      <c r="C807" s="209"/>
      <c r="D807" s="33">
        <v>2890</v>
      </c>
      <c r="E807" s="33">
        <v>2890</v>
      </c>
    </row>
    <row r="808" spans="1:5" s="43" customFormat="1" ht="12" customHeight="1">
      <c r="A808" s="34" t="s">
        <v>359</v>
      </c>
      <c r="B808" s="35">
        <v>1051</v>
      </c>
      <c r="C808" s="209"/>
      <c r="D808" s="33">
        <v>53</v>
      </c>
      <c r="E808" s="33">
        <v>53</v>
      </c>
    </row>
    <row r="809" spans="1:5" s="43" customFormat="1" ht="12" customHeight="1">
      <c r="A809" s="34" t="s">
        <v>361</v>
      </c>
      <c r="B809" s="35">
        <v>1098</v>
      </c>
      <c r="C809" s="209">
        <v>0</v>
      </c>
      <c r="D809" s="33">
        <v>42</v>
      </c>
      <c r="E809" s="33">
        <v>42</v>
      </c>
    </row>
    <row r="810" spans="1:5" s="52" customFormat="1" ht="12" customHeight="1">
      <c r="A810" s="37" t="s">
        <v>35</v>
      </c>
      <c r="B810" s="38">
        <v>9999</v>
      </c>
      <c r="C810" s="227">
        <f>SUM(,C806)</f>
        <v>0</v>
      </c>
      <c r="D810" s="39">
        <f>SUM(D801,D803,D804,D805,D806)</f>
        <v>27367</v>
      </c>
      <c r="E810" s="39">
        <f>SUM(E801,E803,E804,E805,E806)</f>
        <v>27367</v>
      </c>
    </row>
    <row r="811" spans="1:5" s="52" customFormat="1" ht="12" customHeight="1">
      <c r="A811" s="37"/>
      <c r="B811" s="38"/>
      <c r="C811" s="272"/>
      <c r="D811" s="64"/>
      <c r="E811" s="64"/>
    </row>
    <row r="812" spans="1:5" s="51" customFormat="1" ht="11.25" customHeight="1">
      <c r="A812" s="37" t="s">
        <v>133</v>
      </c>
      <c r="B812" s="38" t="s">
        <v>134</v>
      </c>
      <c r="C812" s="207"/>
      <c r="D812" s="208"/>
      <c r="E812" s="208"/>
    </row>
    <row r="813" spans="1:5" s="41" customFormat="1" ht="12" customHeight="1">
      <c r="A813" s="30" t="s">
        <v>340</v>
      </c>
      <c r="B813" s="31">
        <v>100</v>
      </c>
      <c r="C813" s="211">
        <f>SUM(C814:C815)</f>
        <v>18690</v>
      </c>
      <c r="D813" s="36">
        <f>SUM(D814:D815)</f>
        <v>0</v>
      </c>
      <c r="E813" s="36">
        <f>SUM(E814:E815)</f>
        <v>0</v>
      </c>
    </row>
    <row r="814" spans="1:5" s="43" customFormat="1" ht="12" customHeight="1">
      <c r="A814" s="34" t="s">
        <v>341</v>
      </c>
      <c r="B814" s="35">
        <v>101</v>
      </c>
      <c r="C814" s="209">
        <v>18690</v>
      </c>
      <c r="D814" s="33">
        <v>0</v>
      </c>
      <c r="E814" s="33">
        <v>0</v>
      </c>
    </row>
    <row r="815" spans="1:5" s="43" customFormat="1" ht="12" customHeight="1">
      <c r="A815" s="34" t="s">
        <v>343</v>
      </c>
      <c r="B815" s="35">
        <v>109</v>
      </c>
      <c r="C815" s="209"/>
      <c r="D815" s="33"/>
      <c r="E815" s="33"/>
    </row>
    <row r="816" spans="1:5" s="41" customFormat="1" ht="12" customHeight="1">
      <c r="A816" s="30" t="s">
        <v>344</v>
      </c>
      <c r="B816" s="31">
        <v>200</v>
      </c>
      <c r="C816" s="210">
        <f>SUM(C817)</f>
        <v>0</v>
      </c>
      <c r="D816" s="32">
        <f>SUM(D817)</f>
        <v>0</v>
      </c>
      <c r="E816" s="32">
        <f>SUM(E817)</f>
        <v>0</v>
      </c>
    </row>
    <row r="817" spans="1:5" s="43" customFormat="1" ht="12" customHeight="1">
      <c r="A817" s="34" t="s">
        <v>364</v>
      </c>
      <c r="B817" s="35">
        <v>209</v>
      </c>
      <c r="C817" s="209"/>
      <c r="D817" s="33">
        <v>0</v>
      </c>
      <c r="E817" s="33">
        <v>0</v>
      </c>
    </row>
    <row r="818" spans="1:5" s="41" customFormat="1" ht="12" customHeight="1">
      <c r="A818" s="30" t="s">
        <v>350</v>
      </c>
      <c r="B818" s="31">
        <v>300</v>
      </c>
      <c r="C818" s="211">
        <v>4791</v>
      </c>
      <c r="D818" s="36">
        <v>0</v>
      </c>
      <c r="E818" s="36">
        <v>0</v>
      </c>
    </row>
    <row r="819" spans="1:5" s="41" customFormat="1" ht="12" customHeight="1">
      <c r="A819" s="30" t="s">
        <v>351</v>
      </c>
      <c r="B819" s="31">
        <v>500</v>
      </c>
      <c r="C819" s="211">
        <v>785</v>
      </c>
      <c r="D819" s="36">
        <v>0</v>
      </c>
      <c r="E819" s="36">
        <v>0</v>
      </c>
    </row>
    <row r="820" spans="1:5" s="41" customFormat="1" ht="12" customHeight="1">
      <c r="A820" s="30" t="s">
        <v>352</v>
      </c>
      <c r="B820" s="31">
        <v>700</v>
      </c>
      <c r="C820" s="211">
        <v>50</v>
      </c>
      <c r="D820" s="36">
        <v>0</v>
      </c>
      <c r="E820" s="36">
        <v>0</v>
      </c>
    </row>
    <row r="821" spans="1:5" s="41" customFormat="1" ht="12" customHeight="1">
      <c r="A821" s="30" t="s">
        <v>353</v>
      </c>
      <c r="B821" s="31">
        <v>1000</v>
      </c>
      <c r="C821" s="211">
        <f>SUM(C822:C830)</f>
        <v>23884</v>
      </c>
      <c r="D821" s="36">
        <f>SUM(D822:D830)</f>
        <v>9711</v>
      </c>
      <c r="E821" s="36">
        <f>SUM(E822:E830)</f>
        <v>9711</v>
      </c>
    </row>
    <row r="822" spans="1:5" s="43" customFormat="1" ht="12" customHeight="1">
      <c r="A822" s="34" t="s">
        <v>354</v>
      </c>
      <c r="B822" s="35">
        <v>1013</v>
      </c>
      <c r="C822" s="209">
        <v>700</v>
      </c>
      <c r="D822" s="33">
        <v>0</v>
      </c>
      <c r="E822" s="33">
        <v>0</v>
      </c>
    </row>
    <row r="823" spans="1:5" s="43" customFormat="1" ht="12" customHeight="1">
      <c r="A823" s="34" t="s">
        <v>355</v>
      </c>
      <c r="B823" s="35">
        <v>1015</v>
      </c>
      <c r="C823" s="209">
        <v>9700</v>
      </c>
      <c r="D823" s="33">
        <v>0</v>
      </c>
      <c r="E823" s="33">
        <v>0</v>
      </c>
    </row>
    <row r="824" spans="1:5" s="43" customFormat="1" ht="12" customHeight="1">
      <c r="A824" s="34" t="s">
        <v>356</v>
      </c>
      <c r="B824" s="35">
        <v>1016</v>
      </c>
      <c r="C824" s="209">
        <v>4200</v>
      </c>
      <c r="D824" s="33">
        <v>0</v>
      </c>
      <c r="E824" s="33">
        <v>0</v>
      </c>
    </row>
    <row r="825" spans="1:5" s="43" customFormat="1" ht="12" customHeight="1">
      <c r="A825" s="34" t="s">
        <v>357</v>
      </c>
      <c r="B825" s="35">
        <v>1020</v>
      </c>
      <c r="C825" s="209">
        <v>5823</v>
      </c>
      <c r="D825" s="33">
        <v>9711</v>
      </c>
      <c r="E825" s="33">
        <v>9711</v>
      </c>
    </row>
    <row r="826" spans="1:5" s="43" customFormat="1" ht="12" customHeight="1">
      <c r="A826" s="34" t="s">
        <v>358</v>
      </c>
      <c r="B826" s="35">
        <v>1030</v>
      </c>
      <c r="C826" s="209">
        <v>2000</v>
      </c>
      <c r="D826" s="33">
        <v>0</v>
      </c>
      <c r="E826" s="33">
        <v>0</v>
      </c>
    </row>
    <row r="827" spans="1:5" s="43" customFormat="1" ht="12" customHeight="1">
      <c r="A827" s="34" t="s">
        <v>379</v>
      </c>
      <c r="B827" s="35">
        <v>1040</v>
      </c>
      <c r="C827" s="209">
        <v>850</v>
      </c>
      <c r="D827" s="33">
        <v>0</v>
      </c>
      <c r="E827" s="33">
        <v>0</v>
      </c>
    </row>
    <row r="828" spans="1:5" s="43" customFormat="1" ht="12" customHeight="1">
      <c r="A828" s="34" t="s">
        <v>359</v>
      </c>
      <c r="B828" s="35">
        <v>1051</v>
      </c>
      <c r="C828" s="209">
        <v>50</v>
      </c>
      <c r="D828" s="33">
        <v>0</v>
      </c>
      <c r="E828" s="33">
        <v>0</v>
      </c>
    </row>
    <row r="829" spans="1:5" s="43" customFormat="1" ht="12" customHeight="1">
      <c r="A829" s="34" t="s">
        <v>367</v>
      </c>
      <c r="B829" s="35">
        <v>1091</v>
      </c>
      <c r="C829" s="209">
        <v>561</v>
      </c>
      <c r="D829" s="33">
        <v>0</v>
      </c>
      <c r="E829" s="33">
        <v>0</v>
      </c>
    </row>
    <row r="830" spans="1:5" s="43" customFormat="1" ht="12" customHeight="1">
      <c r="A830" s="34" t="s">
        <v>361</v>
      </c>
      <c r="B830" s="35">
        <v>1098</v>
      </c>
      <c r="C830" s="209">
        <v>0</v>
      </c>
      <c r="D830" s="33"/>
      <c r="E830" s="33"/>
    </row>
    <row r="831" spans="1:5" s="52" customFormat="1" ht="12" customHeight="1" thickBot="1">
      <c r="A831" s="37" t="s">
        <v>35</v>
      </c>
      <c r="B831" s="38">
        <v>9999</v>
      </c>
      <c r="C831" s="270">
        <f>SUM(C813,C816,C818,C819,C820,C821)</f>
        <v>48200</v>
      </c>
      <c r="D831" s="271">
        <f>SUM(D813,D816,D818,D819,D820,D821)</f>
        <v>9711</v>
      </c>
      <c r="E831" s="271">
        <f>SUM(E813,E816,E818,E819,E820,E821)</f>
        <v>9711</v>
      </c>
    </row>
    <row r="832" spans="1:5" s="51" customFormat="1" ht="12" customHeight="1">
      <c r="A832" s="37" t="s">
        <v>87</v>
      </c>
      <c r="B832" s="54"/>
      <c r="C832" s="272">
        <f>SUM(C798,C810,C771,C831)</f>
        <v>3082000</v>
      </c>
      <c r="D832" s="64">
        <f>SUM(D798,D810,D771,D831)</f>
        <v>3515093</v>
      </c>
      <c r="E832" s="64">
        <f>SUM(E798,E810,E771,E831)</f>
        <v>3515093</v>
      </c>
    </row>
    <row r="833" spans="1:5" s="52" customFormat="1" ht="12" customHeight="1" thickBot="1">
      <c r="A833" s="37" t="s">
        <v>135</v>
      </c>
      <c r="B833" s="38"/>
      <c r="C833" s="261">
        <f>SUM(C759,C832)</f>
        <v>6744047</v>
      </c>
      <c r="D833" s="262">
        <f>SUM(D759,D832)</f>
        <v>6797696</v>
      </c>
      <c r="E833" s="262">
        <f>SUM(E759,E832)</f>
        <v>6797696</v>
      </c>
    </row>
    <row r="834" spans="1:5" s="51" customFormat="1" ht="12" customHeight="1" thickTop="1">
      <c r="A834" s="37"/>
      <c r="B834" s="38"/>
      <c r="C834" s="207"/>
      <c r="D834" s="208"/>
      <c r="E834" s="208"/>
    </row>
    <row r="835" spans="1:5" s="51" customFormat="1" ht="12" customHeight="1">
      <c r="A835" s="37" t="s">
        <v>83</v>
      </c>
      <c r="B835" s="38"/>
      <c r="C835" s="209"/>
      <c r="D835" s="33"/>
      <c r="E835" s="33"/>
    </row>
    <row r="836" spans="1:5" s="51" customFormat="1" ht="12" customHeight="1">
      <c r="A836" s="37" t="s">
        <v>136</v>
      </c>
      <c r="B836" s="38"/>
      <c r="C836" s="209"/>
      <c r="D836" s="33"/>
      <c r="E836" s="33"/>
    </row>
    <row r="837" spans="1:5" s="51" customFormat="1" ht="12" customHeight="1">
      <c r="A837" s="37" t="s">
        <v>137</v>
      </c>
      <c r="B837" s="38" t="s">
        <v>138</v>
      </c>
      <c r="C837" s="209"/>
      <c r="D837" s="33"/>
      <c r="E837" s="33"/>
    </row>
    <row r="838" spans="1:5" s="41" customFormat="1" ht="12" customHeight="1">
      <c r="A838" s="30" t="s">
        <v>344</v>
      </c>
      <c r="B838" s="31">
        <v>200</v>
      </c>
      <c r="C838" s="211">
        <f>SUM(C839:C839)</f>
        <v>2700</v>
      </c>
      <c r="D838" s="36">
        <f>SUM(D839:D839)</f>
        <v>2700</v>
      </c>
      <c r="E838" s="36">
        <f>SUM(E839:E839)</f>
        <v>2700</v>
      </c>
    </row>
    <row r="839" spans="1:5" s="43" customFormat="1" ht="12" customHeight="1">
      <c r="A839" s="34" t="s">
        <v>383</v>
      </c>
      <c r="B839" s="35">
        <v>202</v>
      </c>
      <c r="C839" s="209">
        <v>2700</v>
      </c>
      <c r="D839" s="33">
        <v>2700</v>
      </c>
      <c r="E839" s="33">
        <v>2700</v>
      </c>
    </row>
    <row r="840" spans="1:5" s="41" customFormat="1" ht="12" customHeight="1">
      <c r="A840" s="30" t="s">
        <v>350</v>
      </c>
      <c r="B840" s="31">
        <v>300</v>
      </c>
      <c r="C840" s="211">
        <v>140</v>
      </c>
      <c r="D840" s="36">
        <v>119</v>
      </c>
      <c r="E840" s="36">
        <v>119</v>
      </c>
    </row>
    <row r="841" spans="1:5" s="41" customFormat="1" ht="12" customHeight="1">
      <c r="A841" s="30" t="s">
        <v>351</v>
      </c>
      <c r="B841" s="31">
        <v>500</v>
      </c>
      <c r="C841" s="211">
        <v>90</v>
      </c>
      <c r="D841" s="36">
        <v>24</v>
      </c>
      <c r="E841" s="36">
        <v>24</v>
      </c>
    </row>
    <row r="842" spans="1:5" s="41" customFormat="1" ht="12" customHeight="1">
      <c r="A842" s="30" t="s">
        <v>353</v>
      </c>
      <c r="B842" s="31">
        <v>1000</v>
      </c>
      <c r="C842" s="211">
        <f>SUM(C843:C846)</f>
        <v>3070</v>
      </c>
      <c r="D842" s="36">
        <f>SUM(D843:D846)</f>
        <v>8150</v>
      </c>
      <c r="E842" s="36">
        <f>SUM(E843:E846)</f>
        <v>8150</v>
      </c>
    </row>
    <row r="843" spans="1:5" s="41" customFormat="1" ht="12" customHeight="1">
      <c r="A843" s="34" t="s">
        <v>355</v>
      </c>
      <c r="B843" s="35">
        <v>1015</v>
      </c>
      <c r="C843" s="216">
        <v>70</v>
      </c>
      <c r="D843" s="50">
        <v>967</v>
      </c>
      <c r="E843" s="50">
        <v>967</v>
      </c>
    </row>
    <row r="844" spans="1:5" s="43" customFormat="1" ht="12" customHeight="1">
      <c r="A844" s="34" t="s">
        <v>356</v>
      </c>
      <c r="B844" s="35">
        <v>1016</v>
      </c>
      <c r="C844" s="209">
        <v>650</v>
      </c>
      <c r="D844" s="33">
        <v>1798</v>
      </c>
      <c r="E844" s="33">
        <v>1798</v>
      </c>
    </row>
    <row r="845" spans="1:5" s="43" customFormat="1" ht="12" customHeight="1">
      <c r="A845" s="34" t="s">
        <v>357</v>
      </c>
      <c r="B845" s="35">
        <v>1020</v>
      </c>
      <c r="C845" s="209">
        <v>2350</v>
      </c>
      <c r="D845" s="33">
        <v>1138</v>
      </c>
      <c r="E845" s="33">
        <v>1138</v>
      </c>
    </row>
    <row r="846" spans="1:5" s="43" customFormat="1" ht="12" customHeight="1">
      <c r="A846" s="34" t="s">
        <v>358</v>
      </c>
      <c r="B846" s="35">
        <v>1030</v>
      </c>
      <c r="C846" s="277"/>
      <c r="D846" s="278">
        <v>4247</v>
      </c>
      <c r="E846" s="278">
        <v>4247</v>
      </c>
    </row>
    <row r="847" spans="1:5" s="52" customFormat="1" ht="12" customHeight="1" thickBot="1">
      <c r="A847" s="37" t="s">
        <v>35</v>
      </c>
      <c r="B847" s="38">
        <v>9999</v>
      </c>
      <c r="C847" s="270">
        <f>SUM(C838,C840:C842)</f>
        <v>6000</v>
      </c>
      <c r="D847" s="271">
        <f>SUM(D838,D840:D842)</f>
        <v>10993</v>
      </c>
      <c r="E847" s="271">
        <f>SUM(E838,E840:E842)</f>
        <v>10993</v>
      </c>
    </row>
    <row r="848" spans="1:5" s="51" customFormat="1" ht="12" customHeight="1">
      <c r="A848" s="37" t="s">
        <v>87</v>
      </c>
      <c r="B848" s="54"/>
      <c r="C848" s="272">
        <f>SUM(C847)</f>
        <v>6000</v>
      </c>
      <c r="D848" s="64">
        <f>SUM(D847)</f>
        <v>10993</v>
      </c>
      <c r="E848" s="64">
        <f>SUM(E847)</f>
        <v>10993</v>
      </c>
    </row>
    <row r="849" spans="1:5" s="51" customFormat="1" ht="12" customHeight="1">
      <c r="A849" s="53"/>
      <c r="B849" s="54"/>
      <c r="C849" s="209"/>
      <c r="D849" s="33"/>
      <c r="E849" s="33"/>
    </row>
    <row r="850" spans="1:5" s="51" customFormat="1" ht="12" customHeight="1">
      <c r="A850" s="37" t="s">
        <v>84</v>
      </c>
      <c r="B850" s="38"/>
      <c r="C850" s="209"/>
      <c r="D850" s="33"/>
      <c r="E850" s="33"/>
    </row>
    <row r="851" spans="1:6" s="51" customFormat="1" ht="12" customHeight="1">
      <c r="A851" s="37" t="s">
        <v>139</v>
      </c>
      <c r="B851" s="38" t="s">
        <v>140</v>
      </c>
      <c r="C851" s="209"/>
      <c r="D851" s="33"/>
      <c r="E851" s="33"/>
      <c r="F851" s="279"/>
    </row>
    <row r="852" spans="1:6" s="41" customFormat="1" ht="12" customHeight="1">
      <c r="A852" s="30" t="s">
        <v>340</v>
      </c>
      <c r="B852" s="31">
        <v>100</v>
      </c>
      <c r="C852" s="211">
        <f>SUM(C853:C854)</f>
        <v>32981</v>
      </c>
      <c r="D852" s="36">
        <f>SUM(D853:D854)</f>
        <v>34852</v>
      </c>
      <c r="E852" s="36">
        <f>SUM(E853:E854)</f>
        <v>34852</v>
      </c>
      <c r="F852" s="236"/>
    </row>
    <row r="853" spans="1:6" s="43" customFormat="1" ht="12" customHeight="1">
      <c r="A853" s="34" t="s">
        <v>341</v>
      </c>
      <c r="B853" s="35">
        <v>101</v>
      </c>
      <c r="C853" s="209">
        <v>32981</v>
      </c>
      <c r="D853" s="33">
        <v>34852</v>
      </c>
      <c r="E853" s="33">
        <v>34852</v>
      </c>
      <c r="F853" s="280"/>
    </row>
    <row r="854" spans="1:6" s="43" customFormat="1" ht="12" customHeight="1">
      <c r="A854" s="34" t="s">
        <v>343</v>
      </c>
      <c r="B854" s="35">
        <v>109</v>
      </c>
      <c r="C854" s="209"/>
      <c r="D854" s="33"/>
      <c r="E854" s="33"/>
      <c r="F854" s="280"/>
    </row>
    <row r="855" spans="1:6" s="41" customFormat="1" ht="12" customHeight="1">
      <c r="A855" s="30" t="s">
        <v>344</v>
      </c>
      <c r="B855" s="31">
        <v>200</v>
      </c>
      <c r="C855" s="210">
        <f>SUM(C856:C857)</f>
        <v>0</v>
      </c>
      <c r="D855" s="32">
        <f>SUM(D856:D857)</f>
        <v>4297</v>
      </c>
      <c r="E855" s="32">
        <f>SUM(E856:E857)</f>
        <v>4297</v>
      </c>
      <c r="F855" s="281"/>
    </row>
    <row r="856" spans="1:9" s="43" customFormat="1" ht="12" customHeight="1">
      <c r="A856" s="34" t="s">
        <v>383</v>
      </c>
      <c r="B856" s="35">
        <v>202</v>
      </c>
      <c r="C856" s="209"/>
      <c r="D856" s="33">
        <v>4297</v>
      </c>
      <c r="E856" s="33">
        <v>4297</v>
      </c>
      <c r="F856" s="280"/>
      <c r="I856" s="280"/>
    </row>
    <row r="857" spans="1:6" s="43" customFormat="1" ht="12" customHeight="1">
      <c r="A857" s="34" t="s">
        <v>349</v>
      </c>
      <c r="B857" s="35">
        <v>209</v>
      </c>
      <c r="C857" s="209"/>
      <c r="D857" s="33"/>
      <c r="E857" s="33"/>
      <c r="F857" s="280"/>
    </row>
    <row r="858" spans="1:6" s="41" customFormat="1" ht="12" customHeight="1">
      <c r="A858" s="30" t="s">
        <v>350</v>
      </c>
      <c r="B858" s="31">
        <v>300</v>
      </c>
      <c r="C858" s="211">
        <v>8200</v>
      </c>
      <c r="D858" s="36">
        <v>8575</v>
      </c>
      <c r="E858" s="36">
        <v>8575</v>
      </c>
      <c r="F858" s="281"/>
    </row>
    <row r="859" spans="1:6" s="41" customFormat="1" ht="12" customHeight="1">
      <c r="A859" s="30" t="s">
        <v>351</v>
      </c>
      <c r="B859" s="31">
        <v>500</v>
      </c>
      <c r="C859" s="211">
        <v>1389</v>
      </c>
      <c r="D859" s="36">
        <v>1547</v>
      </c>
      <c r="E859" s="36">
        <v>1547</v>
      </c>
      <c r="F859" s="281"/>
    </row>
    <row r="860" spans="1:6" s="41" customFormat="1" ht="12" customHeight="1">
      <c r="A860" s="30" t="s">
        <v>352</v>
      </c>
      <c r="B860" s="31">
        <v>700</v>
      </c>
      <c r="C860" s="211">
        <v>350</v>
      </c>
      <c r="D860" s="36">
        <v>370</v>
      </c>
      <c r="E860" s="36">
        <v>370</v>
      </c>
      <c r="F860" s="281"/>
    </row>
    <row r="861" spans="1:6" s="41" customFormat="1" ht="12" customHeight="1">
      <c r="A861" s="30" t="s">
        <v>353</v>
      </c>
      <c r="B861" s="31">
        <v>1000</v>
      </c>
      <c r="C861" s="211">
        <f>SUM(C862:C870)</f>
        <v>208670</v>
      </c>
      <c r="D861" s="36">
        <f>SUM(D862:D870)</f>
        <v>260543</v>
      </c>
      <c r="E861" s="36">
        <f>SUM(E862:E870)</f>
        <v>260543</v>
      </c>
      <c r="F861" s="236"/>
    </row>
    <row r="862" spans="1:6" s="43" customFormat="1" ht="12" customHeight="1">
      <c r="A862" s="34" t="s">
        <v>354</v>
      </c>
      <c r="B862" s="35">
        <v>1013</v>
      </c>
      <c r="C862" s="209">
        <v>1500</v>
      </c>
      <c r="D862" s="33">
        <v>1180</v>
      </c>
      <c r="E862" s="33">
        <v>1180</v>
      </c>
      <c r="F862" s="280"/>
    </row>
    <row r="863" spans="1:6" s="43" customFormat="1" ht="12" customHeight="1">
      <c r="A863" s="34" t="s">
        <v>355</v>
      </c>
      <c r="B863" s="35">
        <v>1015</v>
      </c>
      <c r="C863" s="209">
        <v>5200</v>
      </c>
      <c r="D863" s="33">
        <v>5507</v>
      </c>
      <c r="E863" s="33">
        <v>5507</v>
      </c>
      <c r="F863" s="280"/>
    </row>
    <row r="864" spans="1:6" s="43" customFormat="1" ht="12" customHeight="1">
      <c r="A864" s="34" t="s">
        <v>356</v>
      </c>
      <c r="B864" s="35">
        <v>1016</v>
      </c>
      <c r="C864" s="209">
        <f>39650-22770</f>
        <v>16880</v>
      </c>
      <c r="D864" s="33">
        <v>66334</v>
      </c>
      <c r="E864" s="33">
        <v>66334</v>
      </c>
      <c r="F864" s="280"/>
    </row>
    <row r="865" spans="1:6" s="43" customFormat="1" ht="12" customHeight="1">
      <c r="A865" s="34" t="s">
        <v>357</v>
      </c>
      <c r="B865" s="35">
        <v>1020</v>
      </c>
      <c r="C865" s="209">
        <v>59300</v>
      </c>
      <c r="D865" s="33">
        <v>46961</v>
      </c>
      <c r="E865" s="33">
        <v>46961</v>
      </c>
      <c r="F865" s="280"/>
    </row>
    <row r="866" spans="1:6" s="43" customFormat="1" ht="12" customHeight="1">
      <c r="A866" s="34" t="s">
        <v>358</v>
      </c>
      <c r="B866" s="35">
        <v>1030</v>
      </c>
      <c r="C866" s="209"/>
      <c r="D866" s="33">
        <v>4854</v>
      </c>
      <c r="E866" s="33">
        <v>4854</v>
      </c>
      <c r="F866" s="280"/>
    </row>
    <row r="867" spans="1:6" s="43" customFormat="1" ht="12" customHeight="1">
      <c r="A867" s="34" t="s">
        <v>379</v>
      </c>
      <c r="B867" s="35">
        <v>1040</v>
      </c>
      <c r="C867" s="209"/>
      <c r="D867" s="33">
        <v>0</v>
      </c>
      <c r="E867" s="33">
        <v>0</v>
      </c>
      <c r="F867" s="280"/>
    </row>
    <row r="868" spans="1:6" s="43" customFormat="1" ht="12" customHeight="1">
      <c r="A868" s="34" t="s">
        <v>359</v>
      </c>
      <c r="B868" s="35">
        <v>1051</v>
      </c>
      <c r="C868" s="209"/>
      <c r="D868" s="33"/>
      <c r="E868" s="33"/>
      <c r="F868" s="280"/>
    </row>
    <row r="869" spans="1:6" s="43" customFormat="1" ht="12" customHeight="1">
      <c r="A869" s="34" t="s">
        <v>367</v>
      </c>
      <c r="B869" s="35">
        <v>1091</v>
      </c>
      <c r="C869" s="209">
        <v>990</v>
      </c>
      <c r="D869" s="33">
        <v>1046</v>
      </c>
      <c r="E869" s="33">
        <v>1046</v>
      </c>
      <c r="F869" s="280"/>
    </row>
    <row r="870" spans="1:6" s="43" customFormat="1" ht="12" customHeight="1">
      <c r="A870" s="34" t="s">
        <v>361</v>
      </c>
      <c r="B870" s="35">
        <v>1098</v>
      </c>
      <c r="C870" s="209">
        <f>145800-21000-22770+22770</f>
        <v>124800</v>
      </c>
      <c r="D870" s="33">
        <v>134661</v>
      </c>
      <c r="E870" s="33">
        <v>134661</v>
      </c>
      <c r="F870" s="280"/>
    </row>
    <row r="871" spans="1:6" s="52" customFormat="1" ht="12" customHeight="1">
      <c r="A871" s="37" t="s">
        <v>481</v>
      </c>
      <c r="B871" s="38">
        <v>9999</v>
      </c>
      <c r="C871" s="252">
        <f>SUM(C852,C855,C858:C861)</f>
        <v>251590</v>
      </c>
      <c r="D871" s="49">
        <f>SUM(D852,D855,D858:D861)</f>
        <v>310184</v>
      </c>
      <c r="E871" s="49">
        <f>SUM(E852,E855,E858:E861)</f>
        <v>310184</v>
      </c>
      <c r="F871" s="282"/>
    </row>
    <row r="872" spans="1:5" s="22" customFormat="1" ht="12" customHeight="1">
      <c r="A872" s="30" t="s">
        <v>52</v>
      </c>
      <c r="B872" s="31">
        <v>5200</v>
      </c>
      <c r="C872" s="228">
        <v>18000</v>
      </c>
      <c r="D872" s="228">
        <v>24926</v>
      </c>
      <c r="E872" s="228">
        <v>24926</v>
      </c>
    </row>
    <row r="873" spans="1:5" s="56" customFormat="1" ht="12" customHeight="1">
      <c r="A873" s="37" t="s">
        <v>53</v>
      </c>
      <c r="B873" s="38"/>
      <c r="C873" s="227">
        <f>SUM(C872)</f>
        <v>18000</v>
      </c>
      <c r="D873" s="227">
        <f>SUM(D872)</f>
        <v>24926</v>
      </c>
      <c r="E873" s="227">
        <f>SUM(E872)</f>
        <v>24926</v>
      </c>
    </row>
    <row r="874" spans="1:5" s="56" customFormat="1" ht="12" customHeight="1" thickBot="1">
      <c r="A874" s="37" t="s">
        <v>54</v>
      </c>
      <c r="B874" s="38">
        <v>9999</v>
      </c>
      <c r="C874" s="244">
        <f>SUM(C873,C871)</f>
        <v>269590</v>
      </c>
      <c r="D874" s="244">
        <f>SUM(D873,D871)</f>
        <v>335110</v>
      </c>
      <c r="E874" s="244">
        <f>SUM(E873,E871)</f>
        <v>335110</v>
      </c>
    </row>
    <row r="875" spans="1:6" s="51" customFormat="1" ht="12" customHeight="1">
      <c r="A875" s="37" t="s">
        <v>87</v>
      </c>
      <c r="B875" s="38"/>
      <c r="C875" s="272">
        <f>SUM(C874)</f>
        <v>269590</v>
      </c>
      <c r="D875" s="64">
        <f>SUM(D874)</f>
        <v>335110</v>
      </c>
      <c r="E875" s="64">
        <f>SUM(E874)</f>
        <v>335110</v>
      </c>
      <c r="F875" s="279"/>
    </row>
    <row r="876" spans="1:5" s="51" customFormat="1" ht="12" customHeight="1">
      <c r="A876" s="53"/>
      <c r="B876" s="54"/>
      <c r="C876" s="209"/>
      <c r="D876" s="33"/>
      <c r="E876" s="33"/>
    </row>
    <row r="877" spans="1:5" s="51" customFormat="1" ht="12" customHeight="1">
      <c r="A877" s="37" t="s">
        <v>141</v>
      </c>
      <c r="B877" s="54"/>
      <c r="C877" s="209"/>
      <c r="D877" s="33"/>
      <c r="E877" s="33"/>
    </row>
    <row r="878" spans="1:5" s="51" customFormat="1" ht="12" customHeight="1">
      <c r="A878" s="37" t="s">
        <v>142</v>
      </c>
      <c r="B878" s="38" t="s">
        <v>143</v>
      </c>
      <c r="C878" s="209"/>
      <c r="D878" s="33"/>
      <c r="E878" s="33"/>
    </row>
    <row r="879" spans="1:5" s="41" customFormat="1" ht="12" customHeight="1">
      <c r="A879" s="30" t="s">
        <v>340</v>
      </c>
      <c r="B879" s="31">
        <v>100</v>
      </c>
      <c r="C879" s="211">
        <f>SUM(C880:C881)</f>
        <v>23210</v>
      </c>
      <c r="D879" s="36">
        <f>SUM(D880:D881)</f>
        <v>19758</v>
      </c>
      <c r="E879" s="36">
        <f>SUM(E880:E881)</f>
        <v>19758</v>
      </c>
    </row>
    <row r="880" spans="1:5" s="43" customFormat="1" ht="12" customHeight="1">
      <c r="A880" s="34" t="s">
        <v>341</v>
      </c>
      <c r="B880" s="35">
        <v>101</v>
      </c>
      <c r="C880" s="209">
        <v>23210</v>
      </c>
      <c r="D880" s="33">
        <v>19758</v>
      </c>
      <c r="E880" s="33">
        <v>19758</v>
      </c>
    </row>
    <row r="881" spans="1:5" s="43" customFormat="1" ht="12" customHeight="1">
      <c r="A881" s="34" t="s">
        <v>343</v>
      </c>
      <c r="B881" s="35">
        <v>109</v>
      </c>
      <c r="C881" s="209"/>
      <c r="D881" s="33"/>
      <c r="E881" s="33"/>
    </row>
    <row r="882" spans="1:5" s="41" customFormat="1" ht="12" customHeight="1">
      <c r="A882" s="30" t="s">
        <v>344</v>
      </c>
      <c r="B882" s="31">
        <v>200</v>
      </c>
      <c r="C882" s="211">
        <f>SUM(C883:C885)</f>
        <v>0</v>
      </c>
      <c r="D882" s="211">
        <f>SUM(D883:D885)</f>
        <v>615</v>
      </c>
      <c r="E882" s="211">
        <f>SUM(E883:E885)</f>
        <v>615</v>
      </c>
    </row>
    <row r="883" spans="1:5" s="41" customFormat="1" ht="12" customHeight="1">
      <c r="A883" s="34" t="s">
        <v>347</v>
      </c>
      <c r="B883" s="35">
        <v>205</v>
      </c>
      <c r="C883" s="211"/>
      <c r="D883" s="50">
        <v>549</v>
      </c>
      <c r="E883" s="50">
        <v>549</v>
      </c>
    </row>
    <row r="884" spans="1:5" s="43" customFormat="1" ht="12" customHeight="1">
      <c r="A884" s="34" t="s">
        <v>375</v>
      </c>
      <c r="B884" s="35">
        <v>208</v>
      </c>
      <c r="C884" s="209"/>
      <c r="D884" s="33"/>
      <c r="E884" s="33"/>
    </row>
    <row r="885" spans="1:5" s="43" customFormat="1" ht="12" customHeight="1">
      <c r="A885" s="34" t="s">
        <v>349</v>
      </c>
      <c r="B885" s="35">
        <v>209</v>
      </c>
      <c r="C885" s="209"/>
      <c r="D885" s="33">
        <v>66</v>
      </c>
      <c r="E885" s="33">
        <v>66</v>
      </c>
    </row>
    <row r="886" spans="1:5" s="41" customFormat="1" ht="12" customHeight="1">
      <c r="A886" s="30" t="s">
        <v>350</v>
      </c>
      <c r="B886" s="31">
        <v>300</v>
      </c>
      <c r="C886" s="211">
        <v>5789</v>
      </c>
      <c r="D886" s="36">
        <v>4856</v>
      </c>
      <c r="E886" s="36">
        <v>4856</v>
      </c>
    </row>
    <row r="887" spans="1:5" s="41" customFormat="1" ht="12" customHeight="1">
      <c r="A887" s="30" t="s">
        <v>351</v>
      </c>
      <c r="B887" s="31">
        <v>500</v>
      </c>
      <c r="C887" s="211">
        <v>975</v>
      </c>
      <c r="D887" s="36">
        <v>966</v>
      </c>
      <c r="E887" s="36">
        <v>966</v>
      </c>
    </row>
    <row r="888" spans="1:5" s="41" customFormat="1" ht="12" customHeight="1">
      <c r="A888" s="30" t="s">
        <v>352</v>
      </c>
      <c r="B888" s="31">
        <v>700</v>
      </c>
      <c r="C888" s="211">
        <v>230</v>
      </c>
      <c r="D888" s="36">
        <v>153</v>
      </c>
      <c r="E888" s="36">
        <v>153</v>
      </c>
    </row>
    <row r="889" spans="1:5" s="41" customFormat="1" ht="12" customHeight="1">
      <c r="A889" s="30" t="s">
        <v>353</v>
      </c>
      <c r="B889" s="31">
        <v>1000</v>
      </c>
      <c r="C889" s="211">
        <f>SUM(C890:C896)</f>
        <v>13696</v>
      </c>
      <c r="D889" s="36">
        <f>SUM(D890:D896)</f>
        <v>14921</v>
      </c>
      <c r="E889" s="36">
        <f>SUM(E890:E896)</f>
        <v>14921</v>
      </c>
    </row>
    <row r="890" spans="1:5" s="43" customFormat="1" ht="12" customHeight="1">
      <c r="A890" s="34" t="s">
        <v>355</v>
      </c>
      <c r="B890" s="35">
        <v>1015</v>
      </c>
      <c r="C890" s="209">
        <v>100</v>
      </c>
      <c r="D890" s="33">
        <v>151</v>
      </c>
      <c r="E890" s="33">
        <v>151</v>
      </c>
    </row>
    <row r="891" spans="1:5" s="43" customFormat="1" ht="12" customHeight="1">
      <c r="A891" s="34" t="s">
        <v>356</v>
      </c>
      <c r="B891" s="35">
        <v>1016</v>
      </c>
      <c r="C891" s="209">
        <v>2000</v>
      </c>
      <c r="D891" s="33">
        <v>2092</v>
      </c>
      <c r="E891" s="33">
        <v>2092</v>
      </c>
    </row>
    <row r="892" spans="1:5" s="43" customFormat="1" ht="12" customHeight="1">
      <c r="A892" s="34" t="s">
        <v>357</v>
      </c>
      <c r="B892" s="35">
        <v>1020</v>
      </c>
      <c r="C892" s="209">
        <v>10000</v>
      </c>
      <c r="D892" s="33">
        <v>11703</v>
      </c>
      <c r="E892" s="33">
        <v>11703</v>
      </c>
    </row>
    <row r="893" spans="1:5" s="43" customFormat="1" ht="12" customHeight="1">
      <c r="A893" s="34" t="s">
        <v>358</v>
      </c>
      <c r="B893" s="35">
        <v>1030</v>
      </c>
      <c r="C893" s="209"/>
      <c r="D893" s="33"/>
      <c r="E893" s="33"/>
    </row>
    <row r="894" spans="1:5" s="43" customFormat="1" ht="12" customHeight="1">
      <c r="A894" s="34" t="s">
        <v>359</v>
      </c>
      <c r="B894" s="35">
        <v>1051</v>
      </c>
      <c r="C894" s="209"/>
      <c r="D894" s="33"/>
      <c r="E894" s="33"/>
    </row>
    <row r="895" spans="1:5" s="43" customFormat="1" ht="12" customHeight="1">
      <c r="A895" s="34" t="s">
        <v>367</v>
      </c>
      <c r="B895" s="35">
        <v>1091</v>
      </c>
      <c r="C895" s="209">
        <v>696</v>
      </c>
      <c r="D895" s="33">
        <v>0</v>
      </c>
      <c r="E895" s="33">
        <v>0</v>
      </c>
    </row>
    <row r="896" spans="1:5" s="43" customFormat="1" ht="12" customHeight="1">
      <c r="A896" s="34" t="s">
        <v>361</v>
      </c>
      <c r="B896" s="35">
        <v>1098</v>
      </c>
      <c r="C896" s="209">
        <v>900</v>
      </c>
      <c r="D896" s="33">
        <v>975</v>
      </c>
      <c r="E896" s="33">
        <v>975</v>
      </c>
    </row>
    <row r="897" spans="1:5" s="52" customFormat="1" ht="12" customHeight="1" thickBot="1">
      <c r="A897" s="37" t="s">
        <v>35</v>
      </c>
      <c r="B897" s="448">
        <v>9999</v>
      </c>
      <c r="C897" s="225">
        <f>SUM(C879,C882,C886,C887,C888,C889)</f>
        <v>43900</v>
      </c>
      <c r="D897" s="226">
        <f>SUM(D879,D882,D886,D887,D888,D889)</f>
        <v>41269</v>
      </c>
      <c r="E897" s="226">
        <f>SUM(E879,E882,E886,E887,E888,E889)</f>
        <v>41269</v>
      </c>
    </row>
    <row r="898" spans="1:5" s="52" customFormat="1" ht="12" customHeight="1">
      <c r="A898" s="275"/>
      <c r="B898" s="276"/>
      <c r="C898" s="235"/>
      <c r="D898" s="236"/>
      <c r="E898" s="236"/>
    </row>
    <row r="899" spans="1:5" s="51" customFormat="1" ht="10.5" customHeight="1">
      <c r="A899" s="37" t="s">
        <v>144</v>
      </c>
      <c r="B899" s="38" t="s">
        <v>145</v>
      </c>
      <c r="C899" s="209"/>
      <c r="D899" s="33"/>
      <c r="E899" s="33"/>
    </row>
    <row r="900" spans="1:5" s="41" customFormat="1" ht="12" customHeight="1">
      <c r="A900" s="30" t="s">
        <v>384</v>
      </c>
      <c r="B900" s="31">
        <v>4200</v>
      </c>
      <c r="C900" s="211">
        <f>SUM(C901)</f>
        <v>2000</v>
      </c>
      <c r="D900" s="36">
        <f>SUM(D901)</f>
        <v>3369</v>
      </c>
      <c r="E900" s="36">
        <f>SUM(E901)</f>
        <v>3369</v>
      </c>
    </row>
    <row r="901" spans="1:5" s="43" customFormat="1" ht="12" customHeight="1">
      <c r="A901" s="34" t="s">
        <v>385</v>
      </c>
      <c r="B901" s="35">
        <v>4294</v>
      </c>
      <c r="C901" s="209">
        <v>2000</v>
      </c>
      <c r="D901" s="33">
        <v>3369</v>
      </c>
      <c r="E901" s="33">
        <v>3369</v>
      </c>
    </row>
    <row r="902" spans="1:5" s="51" customFormat="1" ht="12" customHeight="1" thickBot="1">
      <c r="A902" s="37" t="s">
        <v>35</v>
      </c>
      <c r="B902" s="38">
        <v>9999</v>
      </c>
      <c r="C902" s="270">
        <f>SUM(C900)</f>
        <v>2000</v>
      </c>
      <c r="D902" s="271">
        <f>SUM(D900)</f>
        <v>3369</v>
      </c>
      <c r="E902" s="271">
        <f>SUM(E900)</f>
        <v>3369</v>
      </c>
    </row>
    <row r="903" spans="1:5" s="51" customFormat="1" ht="12" customHeight="1">
      <c r="A903" s="37"/>
      <c r="B903" s="38"/>
      <c r="C903" s="272"/>
      <c r="D903" s="64"/>
      <c r="E903" s="64"/>
    </row>
    <row r="904" spans="1:6" s="51" customFormat="1" ht="12" customHeight="1">
      <c r="A904" s="37" t="s">
        <v>146</v>
      </c>
      <c r="B904" s="38" t="s">
        <v>147</v>
      </c>
      <c r="C904" s="209"/>
      <c r="D904" s="33"/>
      <c r="E904" s="33"/>
      <c r="F904" s="279"/>
    </row>
    <row r="905" spans="1:6" s="41" customFormat="1" ht="12" customHeight="1">
      <c r="A905" s="30" t="s">
        <v>340</v>
      </c>
      <c r="B905" s="31">
        <v>100</v>
      </c>
      <c r="C905" s="211">
        <f>SUM(C906:C907)</f>
        <v>160451</v>
      </c>
      <c r="D905" s="36">
        <f>SUM(D906:D907)</f>
        <v>143915</v>
      </c>
      <c r="E905" s="36">
        <f>SUM(E906:E907)</f>
        <v>143915</v>
      </c>
      <c r="F905" s="236"/>
    </row>
    <row r="906" spans="1:6" s="43" customFormat="1" ht="12" customHeight="1">
      <c r="A906" s="34" t="s">
        <v>341</v>
      </c>
      <c r="B906" s="35">
        <v>101</v>
      </c>
      <c r="C906" s="209">
        <v>160451</v>
      </c>
      <c r="D906" s="33">
        <v>143915</v>
      </c>
      <c r="E906" s="33">
        <v>143915</v>
      </c>
      <c r="F906" s="280"/>
    </row>
    <row r="907" spans="1:6" s="43" customFormat="1" ht="12" customHeight="1">
      <c r="A907" s="34" t="s">
        <v>343</v>
      </c>
      <c r="B907" s="35">
        <v>109</v>
      </c>
      <c r="C907" s="209"/>
      <c r="D907" s="33"/>
      <c r="E907" s="33"/>
      <c r="F907" s="280"/>
    </row>
    <row r="908" spans="1:6" s="41" customFormat="1" ht="12" customHeight="1">
      <c r="A908" s="30" t="s">
        <v>344</v>
      </c>
      <c r="B908" s="31">
        <v>200</v>
      </c>
      <c r="C908" s="210">
        <f>SUM(C909:C913)</f>
        <v>12600</v>
      </c>
      <c r="D908" s="32">
        <f>SUM(D909:D913)</f>
        <v>8783</v>
      </c>
      <c r="E908" s="32">
        <f>SUM(E909:E913)</f>
        <v>8783</v>
      </c>
      <c r="F908" s="283"/>
    </row>
    <row r="909" spans="1:6" s="43" customFormat="1" ht="12" customHeight="1">
      <c r="A909" s="34" t="s">
        <v>345</v>
      </c>
      <c r="B909" s="35">
        <v>201</v>
      </c>
      <c r="C909" s="209">
        <v>2200</v>
      </c>
      <c r="D909" s="33">
        <v>2673</v>
      </c>
      <c r="E909" s="33">
        <v>2673</v>
      </c>
      <c r="F909" s="280"/>
    </row>
    <row r="910" spans="1:6" s="43" customFormat="1" ht="12" customHeight="1">
      <c r="A910" s="34" t="s">
        <v>383</v>
      </c>
      <c r="B910" s="35">
        <v>202</v>
      </c>
      <c r="C910" s="209">
        <v>5400</v>
      </c>
      <c r="D910" s="33">
        <v>3449</v>
      </c>
      <c r="E910" s="33">
        <v>3449</v>
      </c>
      <c r="F910" s="280"/>
    </row>
    <row r="911" spans="1:6" s="43" customFormat="1" ht="12" customHeight="1">
      <c r="A911" s="34" t="s">
        <v>347</v>
      </c>
      <c r="B911" s="35">
        <v>205</v>
      </c>
      <c r="C911" s="209"/>
      <c r="D911" s="33">
        <v>2424</v>
      </c>
      <c r="E911" s="33">
        <v>2424</v>
      </c>
      <c r="F911" s="280"/>
    </row>
    <row r="912" spans="1:6" s="43" customFormat="1" ht="12" customHeight="1">
      <c r="A912" s="34" t="s">
        <v>375</v>
      </c>
      <c r="B912" s="35">
        <v>208</v>
      </c>
      <c r="C912" s="209">
        <v>5000</v>
      </c>
      <c r="D912" s="33">
        <v>0</v>
      </c>
      <c r="E912" s="33">
        <v>0</v>
      </c>
      <c r="F912" s="280"/>
    </row>
    <row r="913" spans="1:6" s="43" customFormat="1" ht="12" customHeight="1">
      <c r="A913" s="34" t="s">
        <v>349</v>
      </c>
      <c r="B913" s="35">
        <v>209</v>
      </c>
      <c r="C913" s="209"/>
      <c r="D913" s="33">
        <v>237</v>
      </c>
      <c r="E913" s="33">
        <v>237</v>
      </c>
      <c r="F913" s="280"/>
    </row>
    <row r="914" spans="1:6" s="41" customFormat="1" ht="12" customHeight="1">
      <c r="A914" s="30" t="s">
        <v>350</v>
      </c>
      <c r="B914" s="31">
        <v>300</v>
      </c>
      <c r="C914" s="211">
        <v>41008</v>
      </c>
      <c r="D914" s="36">
        <v>36965</v>
      </c>
      <c r="E914" s="36">
        <v>36965</v>
      </c>
      <c r="F914" s="281"/>
    </row>
    <row r="915" spans="1:6" s="41" customFormat="1" ht="12" customHeight="1">
      <c r="A915" s="30" t="s">
        <v>351</v>
      </c>
      <c r="B915" s="31">
        <v>500</v>
      </c>
      <c r="C915" s="211">
        <v>6739</v>
      </c>
      <c r="D915" s="36">
        <v>6495</v>
      </c>
      <c r="E915" s="36">
        <v>6495</v>
      </c>
      <c r="F915" s="281"/>
    </row>
    <row r="916" spans="1:6" s="41" customFormat="1" ht="12" customHeight="1">
      <c r="A916" s="30" t="s">
        <v>352</v>
      </c>
      <c r="B916" s="31">
        <v>700</v>
      </c>
      <c r="C916" s="211">
        <v>699</v>
      </c>
      <c r="D916" s="36">
        <v>500</v>
      </c>
      <c r="E916" s="36">
        <v>500</v>
      </c>
      <c r="F916" s="281"/>
    </row>
    <row r="917" spans="1:6" s="41" customFormat="1" ht="12" customHeight="1">
      <c r="A917" s="30" t="s">
        <v>353</v>
      </c>
      <c r="B917" s="31">
        <v>1000</v>
      </c>
      <c r="C917" s="211">
        <f>SUM(C918:C929)</f>
        <v>325503</v>
      </c>
      <c r="D917" s="36">
        <f>SUM(D918:D929)</f>
        <v>474348</v>
      </c>
      <c r="E917" s="36">
        <f>SUM(E918:E929)</f>
        <v>474348</v>
      </c>
      <c r="F917" s="236"/>
    </row>
    <row r="918" spans="1:6" s="43" customFormat="1" ht="12" customHeight="1">
      <c r="A918" s="34" t="s">
        <v>354</v>
      </c>
      <c r="B918" s="35">
        <v>1013</v>
      </c>
      <c r="C918" s="209">
        <v>7575</v>
      </c>
      <c r="D918" s="33">
        <v>6248</v>
      </c>
      <c r="E918" s="33">
        <v>6248</v>
      </c>
      <c r="F918" s="280"/>
    </row>
    <row r="919" spans="1:5" ht="12" customHeight="1">
      <c r="A919" s="34" t="s">
        <v>366</v>
      </c>
      <c r="B919" s="35">
        <v>1014</v>
      </c>
      <c r="C919" s="209"/>
      <c r="D919" s="33">
        <v>100</v>
      </c>
      <c r="E919" s="33">
        <v>100</v>
      </c>
    </row>
    <row r="920" spans="1:6" s="43" customFormat="1" ht="12" customHeight="1">
      <c r="A920" s="34" t="s">
        <v>355</v>
      </c>
      <c r="B920" s="35">
        <v>1015</v>
      </c>
      <c r="C920" s="209">
        <v>30500</v>
      </c>
      <c r="D920" s="33">
        <v>28250</v>
      </c>
      <c r="E920" s="33">
        <v>28250</v>
      </c>
      <c r="F920" s="280"/>
    </row>
    <row r="921" spans="1:6" s="43" customFormat="1" ht="12" customHeight="1">
      <c r="A921" s="34" t="s">
        <v>356</v>
      </c>
      <c r="B921" s="35">
        <v>1016</v>
      </c>
      <c r="C921" s="209">
        <v>89980</v>
      </c>
      <c r="D921" s="33">
        <v>88462</v>
      </c>
      <c r="E921" s="33">
        <v>88462</v>
      </c>
      <c r="F921" s="280"/>
    </row>
    <row r="922" spans="1:6" s="43" customFormat="1" ht="12" customHeight="1">
      <c r="A922" s="34" t="s">
        <v>357</v>
      </c>
      <c r="B922" s="35">
        <v>1020</v>
      </c>
      <c r="C922" s="209">
        <v>40400</v>
      </c>
      <c r="D922" s="33">
        <v>36595</v>
      </c>
      <c r="E922" s="33">
        <v>36595</v>
      </c>
      <c r="F922" s="280"/>
    </row>
    <row r="923" spans="1:6" s="43" customFormat="1" ht="12" customHeight="1">
      <c r="A923" s="34" t="s">
        <v>358</v>
      </c>
      <c r="B923" s="35">
        <v>1030</v>
      </c>
      <c r="C923" s="209">
        <f>21000+36000</f>
        <v>57000</v>
      </c>
      <c r="D923" s="33">
        <v>64490</v>
      </c>
      <c r="E923" s="33">
        <v>64490</v>
      </c>
      <c r="F923" s="280"/>
    </row>
    <row r="924" spans="1:6" s="43" customFormat="1" ht="12" customHeight="1">
      <c r="A924" s="34" t="s">
        <v>379</v>
      </c>
      <c r="B924" s="35">
        <v>1040</v>
      </c>
      <c r="C924" s="209">
        <v>80</v>
      </c>
      <c r="D924" s="33">
        <v>304</v>
      </c>
      <c r="E924" s="33">
        <v>304</v>
      </c>
      <c r="F924" s="280"/>
    </row>
    <row r="925" spans="1:6" s="43" customFormat="1" ht="12" customHeight="1">
      <c r="A925" s="34" t="s">
        <v>359</v>
      </c>
      <c r="B925" s="35">
        <v>1051</v>
      </c>
      <c r="C925" s="209">
        <v>300</v>
      </c>
      <c r="D925" s="33">
        <v>148</v>
      </c>
      <c r="E925" s="33">
        <v>148</v>
      </c>
      <c r="F925" s="280"/>
    </row>
    <row r="926" spans="1:6" s="43" customFormat="1" ht="12" customHeight="1">
      <c r="A926" s="34" t="s">
        <v>381</v>
      </c>
      <c r="B926" s="35">
        <v>1062</v>
      </c>
      <c r="C926" s="209">
        <v>2850</v>
      </c>
      <c r="D926" s="33">
        <v>3209</v>
      </c>
      <c r="E926" s="33">
        <v>3209</v>
      </c>
      <c r="F926" s="280"/>
    </row>
    <row r="927" spans="1:6" s="43" customFormat="1" ht="12" customHeight="1">
      <c r="A927" s="34" t="s">
        <v>367</v>
      </c>
      <c r="B927" s="35">
        <v>1091</v>
      </c>
      <c r="C927" s="209">
        <v>4818</v>
      </c>
      <c r="D927" s="33">
        <v>1372</v>
      </c>
      <c r="E927" s="33">
        <v>1372</v>
      </c>
      <c r="F927" s="280"/>
    </row>
    <row r="928" spans="1:6" s="43" customFormat="1" ht="12" customHeight="1">
      <c r="A928" s="34" t="s">
        <v>382</v>
      </c>
      <c r="B928" s="35">
        <v>1092</v>
      </c>
      <c r="C928" s="209"/>
      <c r="D928" s="33">
        <v>4</v>
      </c>
      <c r="E928" s="33">
        <v>4</v>
      </c>
      <c r="F928" s="280"/>
    </row>
    <row r="929" spans="1:6" s="43" customFormat="1" ht="12" customHeight="1">
      <c r="A929" s="34" t="s">
        <v>361</v>
      </c>
      <c r="B929" s="35">
        <v>1098</v>
      </c>
      <c r="C929" s="209">
        <v>92000</v>
      </c>
      <c r="D929" s="33">
        <v>245166</v>
      </c>
      <c r="E929" s="33">
        <v>245166</v>
      </c>
      <c r="F929" s="280"/>
    </row>
    <row r="930" spans="1:6" s="52" customFormat="1" ht="12" customHeight="1">
      <c r="A930" s="37" t="s">
        <v>482</v>
      </c>
      <c r="B930" s="38">
        <v>9999</v>
      </c>
      <c r="C930" s="211">
        <f>SUM(C905,C908,C914,C915,C916,C917)</f>
        <v>547000</v>
      </c>
      <c r="D930" s="36">
        <f>SUM(D905,D908,D914,D915,D916,D917)</f>
        <v>671006</v>
      </c>
      <c r="E930" s="36">
        <f>SUM(E905,E908,E914,E915,E916,E917)</f>
        <v>671006</v>
      </c>
      <c r="F930" s="284"/>
    </row>
    <row r="931" spans="1:5" s="22" customFormat="1" ht="12" customHeight="1">
      <c r="A931" s="30" t="s">
        <v>52</v>
      </c>
      <c r="B931" s="31">
        <v>5200</v>
      </c>
      <c r="C931" s="228">
        <v>28060</v>
      </c>
      <c r="D931" s="228">
        <v>49094</v>
      </c>
      <c r="E931" s="228">
        <v>49094</v>
      </c>
    </row>
    <row r="932" spans="1:5" s="56" customFormat="1" ht="12" customHeight="1">
      <c r="A932" s="37" t="s">
        <v>53</v>
      </c>
      <c r="B932" s="38"/>
      <c r="C932" s="227">
        <f>SUM(C931)</f>
        <v>28060</v>
      </c>
      <c r="D932" s="227">
        <f>SUM(D931)</f>
        <v>49094</v>
      </c>
      <c r="E932" s="227">
        <f>SUM(E931)</f>
        <v>49094</v>
      </c>
    </row>
    <row r="933" spans="1:5" s="56" customFormat="1" ht="12" customHeight="1" thickBot="1">
      <c r="A933" s="37" t="s">
        <v>54</v>
      </c>
      <c r="B933" s="38">
        <v>9999</v>
      </c>
      <c r="C933" s="244">
        <f>SUM(C930,C932)</f>
        <v>575060</v>
      </c>
      <c r="D933" s="244">
        <f>SUM(D930,D932)</f>
        <v>720100</v>
      </c>
      <c r="E933" s="244">
        <f>SUM(E930,E932)</f>
        <v>720100</v>
      </c>
    </row>
    <row r="934" spans="1:5" s="52" customFormat="1" ht="12" customHeight="1">
      <c r="A934" s="37"/>
      <c r="B934" s="38"/>
      <c r="C934" s="228"/>
      <c r="D934" s="229"/>
      <c r="E934" s="229"/>
    </row>
    <row r="935" spans="1:5" s="52" customFormat="1" ht="12" customHeight="1">
      <c r="A935" s="37" t="s">
        <v>95</v>
      </c>
      <c r="B935" s="38"/>
      <c r="C935" s="211">
        <f>SUM(C897,C902,C933)</f>
        <v>620960</v>
      </c>
      <c r="D935" s="36">
        <f>SUM(D897,D902,D933)</f>
        <v>764738</v>
      </c>
      <c r="E935" s="36">
        <f>SUM(E897,E902,E933)</f>
        <v>764738</v>
      </c>
    </row>
    <row r="936" spans="1:5" s="52" customFormat="1" ht="12" customHeight="1">
      <c r="A936" s="37"/>
      <c r="B936" s="38"/>
      <c r="C936" s="211"/>
      <c r="D936" s="36"/>
      <c r="E936" s="36"/>
    </row>
    <row r="937" spans="1:5" s="52" customFormat="1" ht="12" customHeight="1" thickBot="1">
      <c r="A937" s="259" t="s">
        <v>148</v>
      </c>
      <c r="B937" s="260"/>
      <c r="C937" s="219">
        <f>SUM(C848,C875,C935)</f>
        <v>896550</v>
      </c>
      <c r="D937" s="230">
        <f>SUM(D848,D875,D935)</f>
        <v>1110841</v>
      </c>
      <c r="E937" s="230">
        <f>SUM(E848,E875,E935)</f>
        <v>1110841</v>
      </c>
    </row>
    <row r="938" spans="1:5" s="52" customFormat="1" ht="12" customHeight="1" thickTop="1">
      <c r="A938" s="62"/>
      <c r="B938" s="63"/>
      <c r="C938" s="228"/>
      <c r="D938" s="229"/>
      <c r="E938" s="229"/>
    </row>
    <row r="939" spans="1:5" s="51" customFormat="1" ht="12" customHeight="1">
      <c r="A939" s="37" t="s">
        <v>97</v>
      </c>
      <c r="B939" s="38"/>
      <c r="C939" s="209"/>
      <c r="D939" s="33"/>
      <c r="E939" s="33"/>
    </row>
    <row r="940" spans="1:5" s="51" customFormat="1" ht="12" customHeight="1">
      <c r="A940" s="37" t="s">
        <v>149</v>
      </c>
      <c r="B940" s="38"/>
      <c r="C940" s="209"/>
      <c r="D940" s="33"/>
      <c r="E940" s="33"/>
    </row>
    <row r="941" spans="1:5" s="51" customFormat="1" ht="12" customHeight="1">
      <c r="A941" s="37" t="s">
        <v>150</v>
      </c>
      <c r="B941" s="38" t="s">
        <v>151</v>
      </c>
      <c r="C941" s="209"/>
      <c r="D941" s="33"/>
      <c r="E941" s="33"/>
    </row>
    <row r="942" spans="1:5" s="41" customFormat="1" ht="12" customHeight="1">
      <c r="A942" s="30" t="s">
        <v>340</v>
      </c>
      <c r="B942" s="31">
        <v>100</v>
      </c>
      <c r="C942" s="211">
        <f>SUM(C943)</f>
        <v>16223</v>
      </c>
      <c r="D942" s="36">
        <f>SUM(D943)</f>
        <v>0</v>
      </c>
      <c r="E942" s="36">
        <f>SUM(E943)</f>
        <v>0</v>
      </c>
    </row>
    <row r="943" spans="1:5" s="43" customFormat="1" ht="12" customHeight="1">
      <c r="A943" s="34" t="s">
        <v>341</v>
      </c>
      <c r="B943" s="35">
        <v>101</v>
      </c>
      <c r="C943" s="209">
        <v>16223</v>
      </c>
      <c r="D943" s="33"/>
      <c r="E943" s="33">
        <v>0</v>
      </c>
    </row>
    <row r="944" spans="1:5" s="41" customFormat="1" ht="12" customHeight="1">
      <c r="A944" s="30" t="s">
        <v>350</v>
      </c>
      <c r="B944" s="31">
        <v>300</v>
      </c>
      <c r="C944" s="211">
        <v>4202</v>
      </c>
      <c r="D944" s="36"/>
      <c r="E944" s="36">
        <v>0</v>
      </c>
    </row>
    <row r="945" spans="1:5" s="41" customFormat="1" ht="12" customHeight="1">
      <c r="A945" s="30" t="s">
        <v>351</v>
      </c>
      <c r="B945" s="31">
        <v>500</v>
      </c>
      <c r="C945" s="211">
        <v>688</v>
      </c>
      <c r="D945" s="36"/>
      <c r="E945" s="36">
        <v>0</v>
      </c>
    </row>
    <row r="946" spans="1:5" s="41" customFormat="1" ht="12" customHeight="1">
      <c r="A946" s="30" t="s">
        <v>353</v>
      </c>
      <c r="B946" s="31">
        <v>1000</v>
      </c>
      <c r="C946" s="211">
        <f>SUM(C947:C948)</f>
        <v>1387</v>
      </c>
      <c r="D946" s="36">
        <f>SUM(D947:D948)</f>
        <v>0</v>
      </c>
      <c r="E946" s="36">
        <f>SUM(E947:E948)</f>
        <v>0</v>
      </c>
    </row>
    <row r="947" spans="1:5" s="43" customFormat="1" ht="12" customHeight="1">
      <c r="A947" s="34" t="s">
        <v>354</v>
      </c>
      <c r="B947" s="35">
        <v>1013</v>
      </c>
      <c r="C947" s="209">
        <v>900</v>
      </c>
      <c r="D947" s="33"/>
      <c r="E947" s="33">
        <v>0</v>
      </c>
    </row>
    <row r="948" spans="1:5" s="43" customFormat="1" ht="12" customHeight="1">
      <c r="A948" s="34" t="s">
        <v>367</v>
      </c>
      <c r="B948" s="35">
        <v>1091</v>
      </c>
      <c r="C948" s="209">
        <v>487</v>
      </c>
      <c r="D948" s="33"/>
      <c r="E948" s="33">
        <v>0</v>
      </c>
    </row>
    <row r="949" spans="1:5" s="52" customFormat="1" ht="12" customHeight="1" thickBot="1">
      <c r="A949" s="37" t="s">
        <v>35</v>
      </c>
      <c r="B949" s="38">
        <v>9999</v>
      </c>
      <c r="C949" s="270">
        <f>SUM(C942,C944:C946)</f>
        <v>22500</v>
      </c>
      <c r="D949" s="271">
        <f>SUM(D942,D944:D946)</f>
        <v>0</v>
      </c>
      <c r="E949" s="271">
        <f>SUM(E942,E944:E946)</f>
        <v>0</v>
      </c>
    </row>
    <row r="950" spans="1:5" s="52" customFormat="1" ht="12" customHeight="1">
      <c r="A950" s="37" t="s">
        <v>152</v>
      </c>
      <c r="B950" s="38"/>
      <c r="C950" s="272">
        <f>SUM(C949)</f>
        <v>22500</v>
      </c>
      <c r="D950" s="64">
        <f>SUM(D949)</f>
        <v>0</v>
      </c>
      <c r="E950" s="64">
        <f>SUM(E949)</f>
        <v>0</v>
      </c>
    </row>
    <row r="951" spans="1:5" s="52" customFormat="1" ht="12" customHeight="1">
      <c r="A951" s="37"/>
      <c r="B951" s="38"/>
      <c r="C951" s="272"/>
      <c r="D951" s="64"/>
      <c r="E951" s="64"/>
    </row>
    <row r="952" spans="1:5" s="51" customFormat="1" ht="12" customHeight="1">
      <c r="A952" s="37" t="s">
        <v>153</v>
      </c>
      <c r="B952" s="38"/>
      <c r="C952" s="209"/>
      <c r="D952" s="33"/>
      <c r="E952" s="33"/>
    </row>
    <row r="953" spans="1:5" s="51" customFormat="1" ht="12" customHeight="1">
      <c r="A953" s="37" t="s">
        <v>154</v>
      </c>
      <c r="B953" s="38" t="s">
        <v>155</v>
      </c>
      <c r="C953" s="209"/>
      <c r="D953" s="33"/>
      <c r="E953" s="33"/>
    </row>
    <row r="954" spans="1:5" s="41" customFormat="1" ht="12" customHeight="1">
      <c r="A954" s="30" t="s">
        <v>353</v>
      </c>
      <c r="B954" s="31">
        <v>1000</v>
      </c>
      <c r="C954" s="211">
        <f>SUM(C955)</f>
        <v>130000</v>
      </c>
      <c r="D954" s="36">
        <f>SUM(D955)</f>
        <v>92017</v>
      </c>
      <c r="E954" s="36">
        <f>SUM(E955)</f>
        <v>92017</v>
      </c>
    </row>
    <row r="955" spans="1:5" s="43" customFormat="1" ht="12" customHeight="1">
      <c r="A955" s="34" t="s">
        <v>357</v>
      </c>
      <c r="B955" s="35">
        <v>1020</v>
      </c>
      <c r="C955" s="209">
        <v>130000</v>
      </c>
      <c r="D955" s="33">
        <v>92017</v>
      </c>
      <c r="E955" s="33">
        <v>92017</v>
      </c>
    </row>
    <row r="956" spans="1:5" s="51" customFormat="1" ht="12" customHeight="1" thickBot="1">
      <c r="A956" s="37" t="s">
        <v>35</v>
      </c>
      <c r="B956" s="38">
        <v>9999</v>
      </c>
      <c r="C956" s="270">
        <f>SUM(C954)</f>
        <v>130000</v>
      </c>
      <c r="D956" s="271">
        <f>SUM(D954)</f>
        <v>92017</v>
      </c>
      <c r="E956" s="271">
        <f>SUM(E954)</f>
        <v>92017</v>
      </c>
    </row>
    <row r="957" spans="1:5" s="51" customFormat="1" ht="12" customHeight="1">
      <c r="A957" s="37"/>
      <c r="B957" s="38"/>
      <c r="C957" s="285"/>
      <c r="D957" s="286"/>
      <c r="E957" s="286"/>
    </row>
    <row r="958" spans="1:5" s="51" customFormat="1" ht="12" customHeight="1">
      <c r="A958" s="37" t="s">
        <v>156</v>
      </c>
      <c r="B958" s="38" t="s">
        <v>157</v>
      </c>
      <c r="C958" s="209"/>
      <c r="D958" s="33"/>
      <c r="E958" s="33"/>
    </row>
    <row r="959" spans="1:5" s="41" customFormat="1" ht="12" customHeight="1">
      <c r="A959" s="30" t="s">
        <v>344</v>
      </c>
      <c r="B959" s="31">
        <v>200</v>
      </c>
      <c r="C959" s="211">
        <f>SUM(C960:C960)</f>
        <v>2500</v>
      </c>
      <c r="D959" s="36">
        <f>SUM(D960:D960)</f>
        <v>505</v>
      </c>
      <c r="E959" s="36">
        <f>SUM(E960:E960)</f>
        <v>505</v>
      </c>
    </row>
    <row r="960" spans="1:5" s="43" customFormat="1" ht="12" customHeight="1">
      <c r="A960" s="34" t="s">
        <v>383</v>
      </c>
      <c r="B960" s="35">
        <v>202</v>
      </c>
      <c r="C960" s="209">
        <v>2500</v>
      </c>
      <c r="D960" s="33">
        <v>505</v>
      </c>
      <c r="E960" s="33">
        <v>505</v>
      </c>
    </row>
    <row r="961" spans="1:5" s="43" customFormat="1" ht="12" customHeight="1">
      <c r="A961" s="30" t="s">
        <v>350</v>
      </c>
      <c r="B961" s="31">
        <v>300</v>
      </c>
      <c r="C961" s="227">
        <v>20</v>
      </c>
      <c r="D961" s="39">
        <v>0</v>
      </c>
      <c r="E961" s="39">
        <v>0</v>
      </c>
    </row>
    <row r="962" spans="1:5" s="41" customFormat="1" ht="12" customHeight="1">
      <c r="A962" s="30" t="s">
        <v>351</v>
      </c>
      <c r="B962" s="31">
        <v>500</v>
      </c>
      <c r="C962" s="211">
        <v>120</v>
      </c>
      <c r="D962" s="36">
        <v>0</v>
      </c>
      <c r="E962" s="36">
        <v>0</v>
      </c>
    </row>
    <row r="963" spans="1:5" s="41" customFormat="1" ht="12" customHeight="1">
      <c r="A963" s="30" t="s">
        <v>353</v>
      </c>
      <c r="B963" s="31">
        <v>1000</v>
      </c>
      <c r="C963" s="211">
        <f>SUM(C964:C967)</f>
        <v>589160</v>
      </c>
      <c r="D963" s="36">
        <f>SUM(D964:D967)</f>
        <v>1143950</v>
      </c>
      <c r="E963" s="36">
        <f>SUM(E964:E967)</f>
        <v>1143950</v>
      </c>
    </row>
    <row r="964" spans="1:5" s="43" customFormat="1" ht="12" customHeight="1">
      <c r="A964" s="34" t="s">
        <v>355</v>
      </c>
      <c r="B964" s="35">
        <v>1015</v>
      </c>
      <c r="C964" s="209">
        <v>18000</v>
      </c>
      <c r="D964" s="33">
        <v>3277</v>
      </c>
      <c r="E964" s="33">
        <v>3277</v>
      </c>
    </row>
    <row r="965" spans="1:5" s="43" customFormat="1" ht="12" customHeight="1">
      <c r="A965" s="34" t="s">
        <v>356</v>
      </c>
      <c r="B965" s="35">
        <v>1016</v>
      </c>
      <c r="C965" s="209">
        <v>100</v>
      </c>
      <c r="D965" s="33">
        <v>0</v>
      </c>
      <c r="E965" s="33">
        <v>0</v>
      </c>
    </row>
    <row r="966" spans="1:5" s="43" customFormat="1" ht="12" customHeight="1">
      <c r="A966" s="34" t="s">
        <v>357</v>
      </c>
      <c r="B966" s="35">
        <v>1020</v>
      </c>
      <c r="C966" s="209">
        <v>571060</v>
      </c>
      <c r="D966" s="33">
        <v>725930</v>
      </c>
      <c r="E966" s="33">
        <v>725930</v>
      </c>
    </row>
    <row r="967" spans="1:5" s="43" customFormat="1" ht="12" customHeight="1">
      <c r="A967" s="34" t="s">
        <v>358</v>
      </c>
      <c r="B967" s="35">
        <v>1030</v>
      </c>
      <c r="C967" s="209">
        <v>0</v>
      </c>
      <c r="D967" s="33">
        <v>414743</v>
      </c>
      <c r="E967" s="33">
        <v>414743</v>
      </c>
    </row>
    <row r="968" spans="1:5" s="52" customFormat="1" ht="12" customHeight="1">
      <c r="A968" s="37" t="s">
        <v>35</v>
      </c>
      <c r="B968" s="38">
        <v>9999</v>
      </c>
      <c r="C968" s="227">
        <f>SUM(C959,C961:C963)</f>
        <v>591800</v>
      </c>
      <c r="D968" s="39">
        <f>SUM(D959,D961:D963)</f>
        <v>1144455</v>
      </c>
      <c r="E968" s="39">
        <f>SUM(E959,E961:E963)</f>
        <v>1144455</v>
      </c>
    </row>
    <row r="969" spans="1:5" s="52" customFormat="1" ht="12" customHeight="1">
      <c r="A969" s="37"/>
      <c r="B969" s="38"/>
      <c r="C969" s="227"/>
      <c r="D969" s="39"/>
      <c r="E969" s="39"/>
    </row>
    <row r="970" spans="1:5" s="51" customFormat="1" ht="12" customHeight="1">
      <c r="A970" s="37" t="s">
        <v>158</v>
      </c>
      <c r="B970" s="38" t="s">
        <v>159</v>
      </c>
      <c r="C970" s="209"/>
      <c r="D970" s="33"/>
      <c r="E970" s="33"/>
    </row>
    <row r="971" spans="1:5" s="41" customFormat="1" ht="12" customHeight="1">
      <c r="A971" s="30" t="s">
        <v>353</v>
      </c>
      <c r="B971" s="31">
        <v>1000</v>
      </c>
      <c r="C971" s="211">
        <f>SUM(C972:C973)</f>
        <v>300</v>
      </c>
      <c r="D971" s="36">
        <f>SUM(D972:D973)</f>
        <v>1114</v>
      </c>
      <c r="E971" s="36">
        <f>SUM(E972:E973)</f>
        <v>1114</v>
      </c>
    </row>
    <row r="972" spans="1:5" s="51" customFormat="1" ht="12" customHeight="1">
      <c r="A972" s="34" t="s">
        <v>356</v>
      </c>
      <c r="B972" s="35">
        <v>1016</v>
      </c>
      <c r="C972" s="209">
        <v>300</v>
      </c>
      <c r="D972" s="33">
        <v>1040</v>
      </c>
      <c r="E972" s="33">
        <v>1040</v>
      </c>
    </row>
    <row r="973" spans="1:5" s="51" customFormat="1" ht="12" customHeight="1">
      <c r="A973" s="53" t="s">
        <v>357</v>
      </c>
      <c r="B973" s="54">
        <v>1020</v>
      </c>
      <c r="C973" s="209"/>
      <c r="D973" s="33">
        <v>74</v>
      </c>
      <c r="E973" s="33">
        <v>74</v>
      </c>
    </row>
    <row r="974" spans="1:5" s="52" customFormat="1" ht="12" customHeight="1" thickBot="1">
      <c r="A974" s="37" t="s">
        <v>267</v>
      </c>
      <c r="B974" s="38">
        <v>9999</v>
      </c>
      <c r="C974" s="270">
        <f>SUM(C971)</f>
        <v>300</v>
      </c>
      <c r="D974" s="271">
        <f>SUM(D971)</f>
        <v>1114</v>
      </c>
      <c r="E974" s="271">
        <f>SUM(E971)</f>
        <v>1114</v>
      </c>
    </row>
    <row r="975" spans="1:5" s="22" customFormat="1" ht="12" customHeight="1">
      <c r="A975" s="30" t="s">
        <v>52</v>
      </c>
      <c r="B975" s="31">
        <v>5200</v>
      </c>
      <c r="C975" s="211">
        <v>10000</v>
      </c>
      <c r="D975" s="211">
        <v>0</v>
      </c>
      <c r="E975" s="211"/>
    </row>
    <row r="976" spans="1:5" s="56" customFormat="1" ht="12" customHeight="1">
      <c r="A976" s="37" t="s">
        <v>53</v>
      </c>
      <c r="B976" s="38"/>
      <c r="C976" s="227">
        <f>SUM(C975)</f>
        <v>10000</v>
      </c>
      <c r="D976" s="227">
        <f>SUM(D975)</f>
        <v>0</v>
      </c>
      <c r="E976" s="227">
        <f>SUM(E975)</f>
        <v>0</v>
      </c>
    </row>
    <row r="977" spans="1:5" s="52" customFormat="1" ht="12" customHeight="1" thickBot="1">
      <c r="A977" s="37" t="s">
        <v>54</v>
      </c>
      <c r="B977" s="38">
        <v>9999</v>
      </c>
      <c r="C977" s="244">
        <f>SUM(C974,C976)</f>
        <v>10300</v>
      </c>
      <c r="D977" s="244">
        <f>SUM(D974,D976)</f>
        <v>1114</v>
      </c>
      <c r="E977" s="244">
        <f>SUM(E974,E976)</f>
        <v>1114</v>
      </c>
    </row>
    <row r="978" spans="1:5" s="52" customFormat="1" ht="12" customHeight="1">
      <c r="A978" s="37" t="s">
        <v>160</v>
      </c>
      <c r="B978" s="38"/>
      <c r="C978" s="272">
        <f>SUM(C956,C968,C977)</f>
        <v>732100</v>
      </c>
      <c r="D978" s="64">
        <f>SUM(D956,D968,D977)</f>
        <v>1237586</v>
      </c>
      <c r="E978" s="64">
        <f>SUM(E956,E968,E977)</f>
        <v>1237586</v>
      </c>
    </row>
    <row r="979" spans="1:5" s="52" customFormat="1" ht="12" customHeight="1">
      <c r="A979" s="37"/>
      <c r="B979" s="38"/>
      <c r="C979" s="211"/>
      <c r="D979" s="36"/>
      <c r="E979" s="36"/>
    </row>
    <row r="980" spans="1:5" s="51" customFormat="1" ht="12" customHeight="1">
      <c r="A980" s="37" t="s">
        <v>98</v>
      </c>
      <c r="B980" s="38"/>
      <c r="C980" s="209"/>
      <c r="D980" s="33"/>
      <c r="E980" s="33"/>
    </row>
    <row r="981" spans="1:5" s="51" customFormat="1" ht="12" customHeight="1">
      <c r="A981" s="37" t="s">
        <v>161</v>
      </c>
      <c r="B981" s="38" t="s">
        <v>162</v>
      </c>
      <c r="C981" s="209"/>
      <c r="D981" s="33"/>
      <c r="E981" s="33"/>
    </row>
    <row r="982" spans="1:5" s="41" customFormat="1" ht="12" customHeight="1">
      <c r="A982" s="30" t="s">
        <v>340</v>
      </c>
      <c r="B982" s="31">
        <v>100</v>
      </c>
      <c r="C982" s="211">
        <f>SUM(C983:C984)</f>
        <v>47331</v>
      </c>
      <c r="D982" s="36">
        <f>SUM(D983:D984)</f>
        <v>37763</v>
      </c>
      <c r="E982" s="36">
        <f>SUM(E983:E984)</f>
        <v>37763</v>
      </c>
    </row>
    <row r="983" spans="1:5" s="43" customFormat="1" ht="12" customHeight="1">
      <c r="A983" s="34" t="s">
        <v>341</v>
      </c>
      <c r="B983" s="35">
        <v>101</v>
      </c>
      <c r="C983" s="209">
        <v>47331</v>
      </c>
      <c r="D983" s="33">
        <v>37763</v>
      </c>
      <c r="E983" s="33">
        <v>37763</v>
      </c>
    </row>
    <row r="984" spans="1:5" s="43" customFormat="1" ht="12" customHeight="1">
      <c r="A984" s="34" t="s">
        <v>343</v>
      </c>
      <c r="B984" s="35">
        <v>109</v>
      </c>
      <c r="C984" s="209"/>
      <c r="D984" s="33"/>
      <c r="E984" s="33"/>
    </row>
    <row r="985" spans="1:5" s="41" customFormat="1" ht="12" customHeight="1">
      <c r="A985" s="30" t="s">
        <v>344</v>
      </c>
      <c r="B985" s="31">
        <v>200</v>
      </c>
      <c r="C985" s="211">
        <f>SUM(C986:C988)</f>
        <v>1000</v>
      </c>
      <c r="D985" s="36">
        <f>SUM(D986:D988)</f>
        <v>1121</v>
      </c>
      <c r="E985" s="36">
        <f>SUM(E986:E988)</f>
        <v>1121</v>
      </c>
    </row>
    <row r="986" spans="1:5" s="43" customFormat="1" ht="12" customHeight="1">
      <c r="A986" s="34" t="s">
        <v>383</v>
      </c>
      <c r="B986" s="35">
        <v>202</v>
      </c>
      <c r="C986" s="209">
        <v>1000</v>
      </c>
      <c r="D986" s="33">
        <v>895</v>
      </c>
      <c r="E986" s="33">
        <v>895</v>
      </c>
    </row>
    <row r="987" spans="1:5" s="43" customFormat="1" ht="12" customHeight="1">
      <c r="A987" s="34" t="s">
        <v>375</v>
      </c>
      <c r="B987" s="35">
        <v>208</v>
      </c>
      <c r="C987" s="209"/>
      <c r="D987" s="33"/>
      <c r="E987" s="33"/>
    </row>
    <row r="988" spans="1:5" s="43" customFormat="1" ht="12" customHeight="1">
      <c r="A988" s="34" t="s">
        <v>349</v>
      </c>
      <c r="B988" s="35">
        <v>209</v>
      </c>
      <c r="C988" s="209"/>
      <c r="D988" s="33">
        <v>226</v>
      </c>
      <c r="E988" s="33">
        <v>226</v>
      </c>
    </row>
    <row r="989" spans="1:5" s="41" customFormat="1" ht="12" customHeight="1">
      <c r="A989" s="30" t="s">
        <v>350</v>
      </c>
      <c r="B989" s="31">
        <v>300</v>
      </c>
      <c r="C989" s="211">
        <v>11729</v>
      </c>
      <c r="D989" s="36">
        <v>9116</v>
      </c>
      <c r="E989" s="36">
        <v>9116</v>
      </c>
    </row>
    <row r="990" spans="1:5" s="41" customFormat="1" ht="12" customHeight="1">
      <c r="A990" s="30" t="s">
        <v>351</v>
      </c>
      <c r="B990" s="31">
        <v>500</v>
      </c>
      <c r="C990" s="211">
        <v>1980</v>
      </c>
      <c r="D990" s="36">
        <v>1718</v>
      </c>
      <c r="E990" s="36">
        <v>1718</v>
      </c>
    </row>
    <row r="991" spans="1:5" s="41" customFormat="1" ht="12" customHeight="1">
      <c r="A991" s="30" t="s">
        <v>352</v>
      </c>
      <c r="B991" s="31">
        <v>700</v>
      </c>
      <c r="C991" s="211">
        <v>530</v>
      </c>
      <c r="D991" s="36">
        <v>573</v>
      </c>
      <c r="E991" s="36">
        <v>573</v>
      </c>
    </row>
    <row r="992" spans="1:5" s="41" customFormat="1" ht="12" customHeight="1">
      <c r="A992" s="30" t="s">
        <v>353</v>
      </c>
      <c r="B992" s="31">
        <v>1000</v>
      </c>
      <c r="C992" s="211">
        <f>SUM(C993:C999)</f>
        <v>26830</v>
      </c>
      <c r="D992" s="36">
        <f>SUM(D993:D999)</f>
        <v>41629</v>
      </c>
      <c r="E992" s="36">
        <f>SUM(E993:E999)</f>
        <v>41629</v>
      </c>
    </row>
    <row r="993" spans="1:5" s="43" customFormat="1" ht="12" customHeight="1">
      <c r="A993" s="34" t="s">
        <v>354</v>
      </c>
      <c r="B993" s="35">
        <v>1013</v>
      </c>
      <c r="C993" s="209"/>
      <c r="D993" s="33">
        <v>1450</v>
      </c>
      <c r="E993" s="33">
        <v>1450</v>
      </c>
    </row>
    <row r="994" spans="1:5" s="43" customFormat="1" ht="12" customHeight="1">
      <c r="A994" s="34" t="s">
        <v>355</v>
      </c>
      <c r="B994" s="35">
        <v>1015</v>
      </c>
      <c r="C994" s="209">
        <v>2600</v>
      </c>
      <c r="D994" s="33">
        <v>2552</v>
      </c>
      <c r="E994" s="33">
        <v>2552</v>
      </c>
    </row>
    <row r="995" spans="1:5" s="43" customFormat="1" ht="12" customHeight="1">
      <c r="A995" s="34" t="s">
        <v>356</v>
      </c>
      <c r="B995" s="35">
        <v>1016</v>
      </c>
      <c r="C995" s="209">
        <v>2800</v>
      </c>
      <c r="D995" s="33">
        <v>6300</v>
      </c>
      <c r="E995" s="33">
        <v>6300</v>
      </c>
    </row>
    <row r="996" spans="1:5" s="43" customFormat="1" ht="12" customHeight="1">
      <c r="A996" s="34" t="s">
        <v>357</v>
      </c>
      <c r="B996" s="35">
        <v>1020</v>
      </c>
      <c r="C996" s="209">
        <v>19470</v>
      </c>
      <c r="D996" s="33">
        <v>27401</v>
      </c>
      <c r="E996" s="33">
        <v>27401</v>
      </c>
    </row>
    <row r="997" spans="1:5" s="43" customFormat="1" ht="12" customHeight="1">
      <c r="A997" s="34" t="s">
        <v>379</v>
      </c>
      <c r="B997" s="35">
        <v>1040</v>
      </c>
      <c r="C997" s="209">
        <v>540</v>
      </c>
      <c r="D997" s="33">
        <v>691</v>
      </c>
      <c r="E997" s="33">
        <v>691</v>
      </c>
    </row>
    <row r="998" spans="1:5" s="43" customFormat="1" ht="12" customHeight="1">
      <c r="A998" s="34" t="s">
        <v>367</v>
      </c>
      <c r="B998" s="35">
        <v>1091</v>
      </c>
      <c r="C998" s="209">
        <v>1420</v>
      </c>
      <c r="D998" s="33">
        <v>944</v>
      </c>
      <c r="E998" s="33">
        <v>944</v>
      </c>
    </row>
    <row r="999" spans="1:5" s="43" customFormat="1" ht="12" customHeight="1">
      <c r="A999" s="34" t="s">
        <v>361</v>
      </c>
      <c r="B999" s="35">
        <v>1098</v>
      </c>
      <c r="C999" s="209"/>
      <c r="D999" s="33">
        <v>2291</v>
      </c>
      <c r="E999" s="33">
        <v>2291</v>
      </c>
    </row>
    <row r="1000" spans="1:5" s="52" customFormat="1" ht="12" customHeight="1" thickBot="1">
      <c r="A1000" s="37" t="s">
        <v>35</v>
      </c>
      <c r="B1000" s="38">
        <v>9999</v>
      </c>
      <c r="C1000" s="270">
        <f>SUM(C982,C985,C989:C992)</f>
        <v>89400</v>
      </c>
      <c r="D1000" s="271">
        <f>SUM(D982,D985,D989:D992)</f>
        <v>91920</v>
      </c>
      <c r="E1000" s="271">
        <f>SUM(E982,E985,E989:E992)</f>
        <v>91920</v>
      </c>
    </row>
    <row r="1001" spans="1:5" s="52" customFormat="1" ht="12" customHeight="1">
      <c r="A1001" s="37"/>
      <c r="B1001" s="38"/>
      <c r="C1001" s="228"/>
      <c r="D1001" s="229"/>
      <c r="E1001" s="229"/>
    </row>
    <row r="1002" spans="1:6" s="51" customFormat="1" ht="12" customHeight="1">
      <c r="A1002" s="37" t="s">
        <v>163</v>
      </c>
      <c r="B1002" s="38" t="s">
        <v>100</v>
      </c>
      <c r="C1002" s="209"/>
      <c r="D1002" s="33"/>
      <c r="E1002" s="33"/>
      <c r="F1002" s="281"/>
    </row>
    <row r="1003" spans="1:6" s="41" customFormat="1" ht="12" customHeight="1">
      <c r="A1003" s="30" t="s">
        <v>340</v>
      </c>
      <c r="B1003" s="31">
        <v>100</v>
      </c>
      <c r="C1003" s="211">
        <f>SUM(C1004:C1005)</f>
        <v>143434</v>
      </c>
      <c r="D1003" s="36">
        <f>SUM(D1004:D1005)</f>
        <v>130598</v>
      </c>
      <c r="E1003" s="36">
        <f>SUM(E1004:E1005)</f>
        <v>130598</v>
      </c>
      <c r="F1003" s="236"/>
    </row>
    <row r="1004" spans="1:6" s="43" customFormat="1" ht="12" customHeight="1">
      <c r="A1004" s="34" t="s">
        <v>341</v>
      </c>
      <c r="B1004" s="35">
        <v>101</v>
      </c>
      <c r="C1004" s="209">
        <v>143434</v>
      </c>
      <c r="D1004" s="33">
        <v>130598</v>
      </c>
      <c r="E1004" s="33">
        <v>130598</v>
      </c>
      <c r="F1004" s="280"/>
    </row>
    <row r="1005" spans="1:6" s="43" customFormat="1" ht="12" customHeight="1">
      <c r="A1005" s="34" t="s">
        <v>343</v>
      </c>
      <c r="B1005" s="35">
        <v>109</v>
      </c>
      <c r="C1005" s="209"/>
      <c r="D1005" s="33"/>
      <c r="E1005" s="33"/>
      <c r="F1005" s="280"/>
    </row>
    <row r="1006" spans="1:6" s="41" customFormat="1" ht="12" customHeight="1">
      <c r="A1006" s="30" t="s">
        <v>344</v>
      </c>
      <c r="B1006" s="31">
        <v>200</v>
      </c>
      <c r="C1006" s="287">
        <f>SUM(C1007:C1011)</f>
        <v>14475</v>
      </c>
      <c r="D1006" s="288">
        <f>SUM(D1007:D1011)</f>
        <v>24918</v>
      </c>
      <c r="E1006" s="288">
        <f>SUM(E1007:E1011)</f>
        <v>24918</v>
      </c>
      <c r="F1006" s="236"/>
    </row>
    <row r="1007" spans="1:6" s="43" customFormat="1" ht="12" customHeight="1">
      <c r="A1007" s="34" t="s">
        <v>345</v>
      </c>
      <c r="B1007" s="35">
        <v>201</v>
      </c>
      <c r="C1007" s="209">
        <v>6475</v>
      </c>
      <c r="D1007" s="33">
        <v>6561</v>
      </c>
      <c r="E1007" s="33">
        <v>6561</v>
      </c>
      <c r="F1007" s="280"/>
    </row>
    <row r="1008" spans="1:6" s="43" customFormat="1" ht="12" customHeight="1">
      <c r="A1008" s="34" t="s">
        <v>383</v>
      </c>
      <c r="B1008" s="35">
        <v>202</v>
      </c>
      <c r="C1008" s="209">
        <v>8000</v>
      </c>
      <c r="D1008" s="33">
        <v>8263</v>
      </c>
      <c r="E1008" s="33">
        <v>8263</v>
      </c>
      <c r="F1008" s="280"/>
    </row>
    <row r="1009" spans="1:5" s="43" customFormat="1" ht="12" customHeight="1">
      <c r="A1009" s="34" t="s">
        <v>347</v>
      </c>
      <c r="B1009" s="35">
        <v>205</v>
      </c>
      <c r="C1009" s="209"/>
      <c r="D1009" s="33">
        <v>2457</v>
      </c>
      <c r="E1009" s="33">
        <v>2457</v>
      </c>
    </row>
    <row r="1010" spans="1:5" s="43" customFormat="1" ht="12" customHeight="1">
      <c r="A1010" s="34" t="s">
        <v>375</v>
      </c>
      <c r="B1010" s="35">
        <v>208</v>
      </c>
      <c r="C1010" s="209"/>
      <c r="D1010" s="33">
        <v>4541</v>
      </c>
      <c r="E1010" s="33">
        <v>4541</v>
      </c>
    </row>
    <row r="1011" spans="1:6" s="43" customFormat="1" ht="12" customHeight="1">
      <c r="A1011" s="34" t="s">
        <v>349</v>
      </c>
      <c r="B1011" s="35">
        <v>209</v>
      </c>
      <c r="C1011" s="209"/>
      <c r="D1011" s="33">
        <v>3096</v>
      </c>
      <c r="E1011" s="33">
        <v>3096</v>
      </c>
      <c r="F1011" s="280"/>
    </row>
    <row r="1012" spans="1:6" s="41" customFormat="1" ht="12" customHeight="1">
      <c r="A1012" s="30" t="s">
        <v>350</v>
      </c>
      <c r="B1012" s="440">
        <v>300</v>
      </c>
      <c r="C1012" s="211">
        <v>37626</v>
      </c>
      <c r="D1012" s="211">
        <v>35107</v>
      </c>
      <c r="E1012" s="211">
        <v>35107</v>
      </c>
      <c r="F1012" s="281"/>
    </row>
    <row r="1013" spans="1:6" s="41" customFormat="1" ht="12" customHeight="1">
      <c r="A1013" s="30" t="s">
        <v>351</v>
      </c>
      <c r="B1013" s="31">
        <v>500</v>
      </c>
      <c r="C1013" s="211">
        <v>6295</v>
      </c>
      <c r="D1013" s="36">
        <v>6393</v>
      </c>
      <c r="E1013" s="36">
        <v>6393</v>
      </c>
      <c r="F1013" s="281"/>
    </row>
    <row r="1014" spans="1:6" s="41" customFormat="1" ht="12" customHeight="1">
      <c r="A1014" s="30" t="s">
        <v>352</v>
      </c>
      <c r="B1014" s="31">
        <v>700</v>
      </c>
      <c r="C1014" s="211">
        <v>1080</v>
      </c>
      <c r="D1014" s="36">
        <v>1450</v>
      </c>
      <c r="E1014" s="36">
        <v>1450</v>
      </c>
      <c r="F1014" s="281"/>
    </row>
    <row r="1015" spans="1:6" s="41" customFormat="1" ht="12" customHeight="1">
      <c r="A1015" s="30" t="s">
        <v>353</v>
      </c>
      <c r="B1015" s="31">
        <v>1000</v>
      </c>
      <c r="C1015" s="211">
        <f>SUM(C1016:C1025)</f>
        <v>252590</v>
      </c>
      <c r="D1015" s="36">
        <f>SUM(D1016:D1025)</f>
        <v>431206</v>
      </c>
      <c r="E1015" s="36">
        <f>SUM(E1016:E1025)</f>
        <v>431206</v>
      </c>
      <c r="F1015" s="236"/>
    </row>
    <row r="1016" spans="1:6" s="43" customFormat="1" ht="12" customHeight="1">
      <c r="A1016" s="34" t="s">
        <v>354</v>
      </c>
      <c r="B1016" s="35">
        <v>1013</v>
      </c>
      <c r="C1016" s="209">
        <v>6500</v>
      </c>
      <c r="D1016" s="33">
        <v>5525</v>
      </c>
      <c r="E1016" s="33">
        <v>5525</v>
      </c>
      <c r="F1016" s="280"/>
    </row>
    <row r="1017" spans="1:6" s="43" customFormat="1" ht="12" customHeight="1">
      <c r="A1017" s="34" t="s">
        <v>355</v>
      </c>
      <c r="B1017" s="35">
        <v>1015</v>
      </c>
      <c r="C1017" s="209">
        <v>47150</v>
      </c>
      <c r="D1017" s="33">
        <v>49885</v>
      </c>
      <c r="E1017" s="33">
        <v>49885</v>
      </c>
      <c r="F1017" s="280"/>
    </row>
    <row r="1018" spans="1:6" s="43" customFormat="1" ht="12" customHeight="1">
      <c r="A1018" s="34" t="s">
        <v>356</v>
      </c>
      <c r="B1018" s="35">
        <v>1016</v>
      </c>
      <c r="C1018" s="209">
        <v>7260</v>
      </c>
      <c r="D1018" s="33">
        <v>6748</v>
      </c>
      <c r="E1018" s="33">
        <v>6748</v>
      </c>
      <c r="F1018" s="280"/>
    </row>
    <row r="1019" spans="1:6" s="43" customFormat="1" ht="12" customHeight="1">
      <c r="A1019" s="34" t="s">
        <v>357</v>
      </c>
      <c r="B1019" s="35">
        <v>1020</v>
      </c>
      <c r="C1019" s="209">
        <v>13800</v>
      </c>
      <c r="D1019" s="33">
        <v>38056</v>
      </c>
      <c r="E1019" s="33">
        <v>38056</v>
      </c>
      <c r="F1019" s="280"/>
    </row>
    <row r="1020" spans="1:6" s="43" customFormat="1" ht="12" customHeight="1">
      <c r="A1020" s="34" t="s">
        <v>358</v>
      </c>
      <c r="B1020" s="35">
        <v>1030</v>
      </c>
      <c r="C1020" s="209">
        <v>3000</v>
      </c>
      <c r="D1020" s="33">
        <v>100877</v>
      </c>
      <c r="E1020" s="33">
        <v>100877</v>
      </c>
      <c r="F1020" s="280"/>
    </row>
    <row r="1021" spans="1:6" s="43" customFormat="1" ht="12" customHeight="1">
      <c r="A1021" s="34" t="s">
        <v>379</v>
      </c>
      <c r="B1021" s="35">
        <v>1040</v>
      </c>
      <c r="C1021" s="209"/>
      <c r="D1021" s="33">
        <v>418</v>
      </c>
      <c r="E1021" s="33">
        <v>418</v>
      </c>
      <c r="F1021" s="280"/>
    </row>
    <row r="1022" spans="1:6" s="43" customFormat="1" ht="12" customHeight="1">
      <c r="A1022" s="34" t="s">
        <v>359</v>
      </c>
      <c r="B1022" s="35">
        <v>1051</v>
      </c>
      <c r="C1022" s="209">
        <v>5100</v>
      </c>
      <c r="D1022" s="33">
        <v>4230</v>
      </c>
      <c r="E1022" s="33">
        <v>4230</v>
      </c>
      <c r="F1022" s="280"/>
    </row>
    <row r="1023" spans="1:6" s="43" customFormat="1" ht="12" customHeight="1">
      <c r="A1023" s="34" t="s">
        <v>370</v>
      </c>
      <c r="B1023" s="35">
        <v>1062</v>
      </c>
      <c r="C1023" s="209"/>
      <c r="D1023" s="33">
        <v>0</v>
      </c>
      <c r="E1023" s="33">
        <v>0</v>
      </c>
      <c r="F1023" s="280"/>
    </row>
    <row r="1024" spans="1:6" s="43" customFormat="1" ht="12" customHeight="1">
      <c r="A1024" s="34" t="s">
        <v>367</v>
      </c>
      <c r="B1024" s="35">
        <v>1091</v>
      </c>
      <c r="C1024" s="209">
        <v>4330</v>
      </c>
      <c r="D1024" s="33">
        <v>432</v>
      </c>
      <c r="E1024" s="33">
        <v>432</v>
      </c>
      <c r="F1024" s="280"/>
    </row>
    <row r="1025" spans="1:6" s="43" customFormat="1" ht="12" customHeight="1">
      <c r="A1025" s="34" t="s">
        <v>361</v>
      </c>
      <c r="B1025" s="35">
        <v>1098</v>
      </c>
      <c r="C1025" s="209">
        <v>165450</v>
      </c>
      <c r="D1025" s="33">
        <v>225035</v>
      </c>
      <c r="E1025" s="33">
        <v>225035</v>
      </c>
      <c r="F1025" s="280"/>
    </row>
    <row r="1026" spans="1:6" s="41" customFormat="1" ht="12" customHeight="1">
      <c r="A1026" s="30" t="s">
        <v>386</v>
      </c>
      <c r="B1026" s="31">
        <v>4600</v>
      </c>
      <c r="C1026" s="211">
        <v>13000</v>
      </c>
      <c r="D1026" s="36">
        <v>7734</v>
      </c>
      <c r="E1026" s="36">
        <v>7734</v>
      </c>
      <c r="F1026" s="281"/>
    </row>
    <row r="1027" spans="1:6" s="52" customFormat="1" ht="12" customHeight="1" thickBot="1">
      <c r="A1027" s="37" t="s">
        <v>482</v>
      </c>
      <c r="B1027" s="38">
        <v>9999</v>
      </c>
      <c r="C1027" s="270">
        <f>SUM(C1003,C1006,C1012:C1015,C1026)</f>
        <v>468500</v>
      </c>
      <c r="D1027" s="271">
        <f>SUM(D1003,D1006,D1012:D1015,D1026)</f>
        <v>637406</v>
      </c>
      <c r="E1027" s="271">
        <f>SUM(E1003,E1006,E1012:E1015,E1026)</f>
        <v>637406</v>
      </c>
      <c r="F1027" s="284"/>
    </row>
    <row r="1028" spans="1:5" s="22" customFormat="1" ht="12" customHeight="1">
      <c r="A1028" s="30" t="s">
        <v>52</v>
      </c>
      <c r="B1028" s="31">
        <v>5200</v>
      </c>
      <c r="C1028" s="211">
        <v>25300</v>
      </c>
      <c r="D1028" s="211">
        <v>55899</v>
      </c>
      <c r="E1028" s="211">
        <v>55899</v>
      </c>
    </row>
    <row r="1029" spans="1:5" s="56" customFormat="1" ht="12" customHeight="1">
      <c r="A1029" s="37" t="s">
        <v>53</v>
      </c>
      <c r="B1029" s="38"/>
      <c r="C1029" s="227">
        <f>SUM(C1028)</f>
        <v>25300</v>
      </c>
      <c r="D1029" s="227">
        <f>SUM(D1028)</f>
        <v>55899</v>
      </c>
      <c r="E1029" s="227">
        <f>SUM(E1028)</f>
        <v>55899</v>
      </c>
    </row>
    <row r="1030" spans="1:5" s="52" customFormat="1" ht="12" customHeight="1" thickBot="1">
      <c r="A1030" s="37" t="s">
        <v>54</v>
      </c>
      <c r="B1030" s="38">
        <v>9999</v>
      </c>
      <c r="C1030" s="244">
        <f>SUM(C1029,C1027)</f>
        <v>493800</v>
      </c>
      <c r="D1030" s="244">
        <f>SUM(D1029,D1027)</f>
        <v>693305</v>
      </c>
      <c r="E1030" s="244">
        <f>SUM(E1029,E1027)</f>
        <v>693305</v>
      </c>
    </row>
    <row r="1031" spans="1:5" s="52" customFormat="1" ht="12" customHeight="1">
      <c r="A1031" s="37"/>
      <c r="B1031" s="38"/>
      <c r="C1031" s="228"/>
      <c r="D1031" s="229"/>
      <c r="E1031" s="229"/>
    </row>
    <row r="1032" spans="1:5" s="52" customFormat="1" ht="12" customHeight="1">
      <c r="A1032" s="37" t="s">
        <v>164</v>
      </c>
      <c r="B1032" s="38"/>
      <c r="C1032" s="227">
        <f>SUM(C1000,C1030)</f>
        <v>583200</v>
      </c>
      <c r="D1032" s="39">
        <f>SUM(D1000,D1030)</f>
        <v>785225</v>
      </c>
      <c r="E1032" s="39">
        <f>SUM(E1000,E1030)</f>
        <v>785225</v>
      </c>
    </row>
    <row r="1033" spans="1:5" s="52" customFormat="1" ht="12" customHeight="1">
      <c r="A1033" s="37"/>
      <c r="B1033" s="38"/>
      <c r="C1033" s="211"/>
      <c r="D1033" s="36"/>
      <c r="E1033" s="36"/>
    </row>
    <row r="1034" spans="1:5" s="52" customFormat="1" ht="12" customHeight="1" thickBot="1">
      <c r="A1034" s="259" t="s">
        <v>102</v>
      </c>
      <c r="B1034" s="260"/>
      <c r="C1034" s="261">
        <f>SUM(C950,C978,C1032)</f>
        <v>1337800</v>
      </c>
      <c r="D1034" s="262">
        <f>SUM(D950,D978,D1032)</f>
        <v>2022811</v>
      </c>
      <c r="E1034" s="262">
        <f>SUM(E950,E978,E1032)</f>
        <v>2022811</v>
      </c>
    </row>
    <row r="1035" spans="1:5" s="51" customFormat="1" ht="12" customHeight="1" thickTop="1">
      <c r="A1035" s="289"/>
      <c r="B1035" s="290"/>
      <c r="C1035" s="242"/>
      <c r="D1035" s="243"/>
      <c r="E1035" s="243"/>
    </row>
    <row r="1036" spans="1:5" s="51" customFormat="1" ht="12" customHeight="1">
      <c r="A1036" s="275"/>
      <c r="B1036" s="291"/>
      <c r="C1036" s="222"/>
      <c r="D1036" s="223"/>
      <c r="E1036" s="223"/>
    </row>
    <row r="1037" spans="1:5" s="51" customFormat="1" ht="12" customHeight="1">
      <c r="A1037" s="275"/>
      <c r="B1037" s="291"/>
      <c r="C1037" s="222"/>
      <c r="D1037" s="223"/>
      <c r="E1037" s="223"/>
    </row>
    <row r="1038" spans="1:5" s="51" customFormat="1" ht="12" customHeight="1">
      <c r="A1038" s="292"/>
      <c r="B1038" s="293"/>
      <c r="C1038" s="294"/>
      <c r="D1038" s="295"/>
      <c r="E1038" s="295"/>
    </row>
    <row r="1039" spans="1:5" s="51" customFormat="1" ht="12" customHeight="1">
      <c r="A1039" s="62" t="s">
        <v>165</v>
      </c>
      <c r="B1039" s="296"/>
      <c r="C1039" s="207"/>
      <c r="D1039" s="208"/>
      <c r="E1039" s="208"/>
    </row>
    <row r="1040" spans="1:5" s="51" customFormat="1" ht="12" customHeight="1">
      <c r="A1040" s="37" t="s">
        <v>166</v>
      </c>
      <c r="B1040" s="54"/>
      <c r="C1040" s="209"/>
      <c r="D1040" s="33"/>
      <c r="E1040" s="33"/>
    </row>
    <row r="1041" spans="1:5" s="51" customFormat="1" ht="12" customHeight="1">
      <c r="A1041" s="37" t="s">
        <v>167</v>
      </c>
      <c r="B1041" s="58" t="s">
        <v>168</v>
      </c>
      <c r="C1041" s="209"/>
      <c r="D1041" s="209"/>
      <c r="E1041" s="209"/>
    </row>
    <row r="1042" spans="1:5" s="41" customFormat="1" ht="12" customHeight="1">
      <c r="A1042" s="30" t="s">
        <v>353</v>
      </c>
      <c r="B1042" s="31">
        <v>1000</v>
      </c>
      <c r="C1042" s="297">
        <f>SUM(C1043)</f>
        <v>0</v>
      </c>
      <c r="D1042" s="297">
        <f>SUM(D1043)</f>
        <v>13506</v>
      </c>
      <c r="E1042" s="297">
        <f>SUM(E1043)</f>
        <v>13506</v>
      </c>
    </row>
    <row r="1043" spans="1:5" s="43" customFormat="1" ht="12" customHeight="1">
      <c r="A1043" s="34" t="s">
        <v>361</v>
      </c>
      <c r="B1043" s="35">
        <v>1098</v>
      </c>
      <c r="C1043" s="209"/>
      <c r="D1043" s="209">
        <v>13506</v>
      </c>
      <c r="E1043" s="209">
        <v>13506</v>
      </c>
    </row>
    <row r="1044" spans="1:5" s="41" customFormat="1" ht="12" customHeight="1">
      <c r="A1044" s="30" t="s">
        <v>387</v>
      </c>
      <c r="B1044" s="31">
        <v>2200</v>
      </c>
      <c r="C1044" s="211">
        <f>SUM(C1045)</f>
        <v>214000</v>
      </c>
      <c r="D1044" s="211">
        <f>SUM(D1045)</f>
        <v>161496</v>
      </c>
      <c r="E1044" s="211">
        <f>SUM(E1045)</f>
        <v>161496</v>
      </c>
    </row>
    <row r="1045" spans="1:5" s="43" customFormat="1" ht="12" customHeight="1">
      <c r="A1045" s="34" t="s">
        <v>388</v>
      </c>
      <c r="B1045" s="35">
        <v>2221</v>
      </c>
      <c r="C1045" s="209">
        <f>250000-36000</f>
        <v>214000</v>
      </c>
      <c r="D1045" s="209">
        <v>161496</v>
      </c>
      <c r="E1045" s="209">
        <v>161496</v>
      </c>
    </row>
    <row r="1046" spans="1:5" s="41" customFormat="1" ht="12" customHeight="1">
      <c r="A1046" s="30" t="s">
        <v>483</v>
      </c>
      <c r="B1046" s="31">
        <v>2900</v>
      </c>
      <c r="C1046" s="211">
        <f>SUM(C1047)</f>
        <v>0</v>
      </c>
      <c r="D1046" s="211">
        <f>SUM(D1047)</f>
        <v>24751</v>
      </c>
      <c r="E1046" s="211">
        <f>SUM(E1047)</f>
        <v>24751</v>
      </c>
    </row>
    <row r="1047" spans="1:5" s="43" customFormat="1" ht="12" customHeight="1">
      <c r="A1047" s="34" t="s">
        <v>484</v>
      </c>
      <c r="B1047" s="35">
        <v>2991</v>
      </c>
      <c r="C1047" s="209"/>
      <c r="D1047" s="209">
        <v>24751</v>
      </c>
      <c r="E1047" s="209">
        <v>24751</v>
      </c>
    </row>
    <row r="1048" spans="1:5" s="52" customFormat="1" ht="12" customHeight="1" thickBot="1">
      <c r="A1048" s="37" t="s">
        <v>54</v>
      </c>
      <c r="B1048" s="38">
        <v>9999</v>
      </c>
      <c r="C1048" s="244">
        <f>SUM(C1042,C1044,C1046)</f>
        <v>214000</v>
      </c>
      <c r="D1048" s="244">
        <f>SUM(D1042,D1044,D1046)</f>
        <v>199753</v>
      </c>
      <c r="E1048" s="244">
        <f>SUM(E1042,E1044,E1046)</f>
        <v>199753</v>
      </c>
    </row>
    <row r="1049" spans="1:5" s="52" customFormat="1" ht="12" customHeight="1">
      <c r="A1049" s="37"/>
      <c r="B1049" s="38"/>
      <c r="C1049" s="228"/>
      <c r="D1049" s="228"/>
      <c r="E1049" s="228"/>
    </row>
    <row r="1050" spans="1:5" s="52" customFormat="1" ht="12.75" customHeight="1" thickBot="1">
      <c r="A1050" s="259" t="s">
        <v>169</v>
      </c>
      <c r="B1050" s="260"/>
      <c r="C1050" s="261">
        <f>SUM(C1048)</f>
        <v>214000</v>
      </c>
      <c r="D1050" s="262">
        <f>SUM(D1048)</f>
        <v>199753</v>
      </c>
      <c r="E1050" s="262">
        <f>SUM(E1048)</f>
        <v>199753</v>
      </c>
    </row>
    <row r="1051" spans="1:5" s="51" customFormat="1" ht="12" customHeight="1" thickTop="1">
      <c r="A1051" s="298"/>
      <c r="B1051" s="296"/>
      <c r="C1051" s="207"/>
      <c r="D1051" s="208"/>
      <c r="E1051" s="208"/>
    </row>
    <row r="1052" spans="1:5" s="61" customFormat="1" ht="21.75" customHeight="1" thickBot="1">
      <c r="A1052" s="299" t="s">
        <v>170</v>
      </c>
      <c r="B1052" s="300"/>
      <c r="C1052" s="301">
        <f>SUM(C551,C636,C665,C732,C833,C937,C1034,C1050)</f>
        <v>13122330</v>
      </c>
      <c r="D1052" s="302">
        <f>SUM(D551,D636,D665,D732,D833,D937,D1034,D1050)</f>
        <v>14824106</v>
      </c>
      <c r="E1052" s="302">
        <f>SUM(E551,E636,E665,E732,E833,E937,E1034,E1050)</f>
        <v>14824106</v>
      </c>
    </row>
    <row r="1053" spans="1:5" s="52" customFormat="1" ht="12" customHeight="1" thickTop="1">
      <c r="A1053" s="62"/>
      <c r="B1053" s="63"/>
      <c r="C1053" s="228"/>
      <c r="D1053" s="229"/>
      <c r="E1053" s="229"/>
    </row>
    <row r="1054" spans="1:5" s="65" customFormat="1" ht="12" customHeight="1">
      <c r="A1054" s="47" t="s">
        <v>171</v>
      </c>
      <c r="B1054" s="48"/>
      <c r="C1054" s="211"/>
      <c r="D1054" s="36"/>
      <c r="E1054" s="36"/>
    </row>
    <row r="1055" spans="1:5" s="65" customFormat="1" ht="12" customHeight="1">
      <c r="A1055" s="47" t="s">
        <v>172</v>
      </c>
      <c r="B1055" s="48"/>
      <c r="C1055" s="211"/>
      <c r="D1055" s="36"/>
      <c r="E1055" s="36"/>
    </row>
    <row r="1056" spans="1:5" s="55" customFormat="1" ht="12" customHeight="1">
      <c r="A1056" s="37" t="s">
        <v>25</v>
      </c>
      <c r="B1056" s="38"/>
      <c r="C1056" s="209"/>
      <c r="D1056" s="33"/>
      <c r="E1056" s="33"/>
    </row>
    <row r="1057" spans="1:5" s="55" customFormat="1" ht="12" customHeight="1">
      <c r="A1057" s="37" t="s">
        <v>26</v>
      </c>
      <c r="B1057" s="38"/>
      <c r="C1057" s="209"/>
      <c r="D1057" s="33"/>
      <c r="E1057" s="33"/>
    </row>
    <row r="1058" spans="1:5" s="55" customFormat="1" ht="12" customHeight="1">
      <c r="A1058" s="37" t="s">
        <v>564</v>
      </c>
      <c r="B1058" s="38" t="s">
        <v>467</v>
      </c>
      <c r="C1058" s="209"/>
      <c r="D1058" s="33"/>
      <c r="E1058" s="33"/>
    </row>
    <row r="1059" spans="1:5" s="22" customFormat="1" ht="12" customHeight="1">
      <c r="A1059" s="30" t="s">
        <v>344</v>
      </c>
      <c r="B1059" s="31">
        <v>200</v>
      </c>
      <c r="C1059" s="210">
        <f>SUM(C1060:C1060)</f>
        <v>0</v>
      </c>
      <c r="D1059" s="32">
        <f>SUM(D1060:D1060)</f>
        <v>279</v>
      </c>
      <c r="E1059" s="32">
        <f>SUM(E1060:E1060)</f>
        <v>279</v>
      </c>
    </row>
    <row r="1060" spans="1:5" ht="12" customHeight="1">
      <c r="A1060" s="34" t="s">
        <v>347</v>
      </c>
      <c r="B1060" s="35">
        <v>205</v>
      </c>
      <c r="C1060" s="209"/>
      <c r="D1060" s="33">
        <v>279</v>
      </c>
      <c r="E1060" s="33">
        <v>279</v>
      </c>
    </row>
    <row r="1061" spans="1:5" s="56" customFormat="1" ht="12" customHeight="1" thickBot="1">
      <c r="A1061" s="37" t="s">
        <v>267</v>
      </c>
      <c r="B1061" s="38"/>
      <c r="C1061" s="244">
        <f>SUM(C1059)</f>
        <v>0</v>
      </c>
      <c r="D1061" s="244">
        <f>SUM(D1059)</f>
        <v>279</v>
      </c>
      <c r="E1061" s="244">
        <f>SUM(E1059)</f>
        <v>279</v>
      </c>
    </row>
    <row r="1062" spans="1:5" s="56" customFormat="1" ht="12" customHeight="1">
      <c r="A1062" s="37"/>
      <c r="B1062" s="38"/>
      <c r="C1062" s="246"/>
      <c r="D1062" s="60"/>
      <c r="E1062" s="60"/>
    </row>
    <row r="1063" spans="1:5" s="55" customFormat="1" ht="12" customHeight="1">
      <c r="A1063" s="37" t="s">
        <v>27</v>
      </c>
      <c r="B1063" s="38" t="s">
        <v>28</v>
      </c>
      <c r="C1063" s="209"/>
      <c r="D1063" s="33"/>
      <c r="E1063" s="33"/>
    </row>
    <row r="1064" spans="1:5" s="22" customFormat="1" ht="12" customHeight="1">
      <c r="A1064" s="30" t="s">
        <v>340</v>
      </c>
      <c r="B1064" s="31">
        <v>100</v>
      </c>
      <c r="C1064" s="210">
        <f>SUM(C1065:C1066)</f>
        <v>228552</v>
      </c>
      <c r="D1064" s="32">
        <f>SUM(D1065:D1066)</f>
        <v>113782</v>
      </c>
      <c r="E1064" s="32">
        <f>SUM(E1065:E1066)</f>
        <v>113782</v>
      </c>
    </row>
    <row r="1065" spans="1:5" ht="12" customHeight="1">
      <c r="A1065" s="34" t="s">
        <v>341</v>
      </c>
      <c r="B1065" s="35">
        <v>101</v>
      </c>
      <c r="C1065" s="209">
        <v>228552</v>
      </c>
      <c r="D1065" s="33">
        <v>113782</v>
      </c>
      <c r="E1065" s="33">
        <v>113782</v>
      </c>
    </row>
    <row r="1066" spans="1:5" ht="12" customHeight="1">
      <c r="A1066" s="34" t="s">
        <v>343</v>
      </c>
      <c r="B1066" s="35">
        <v>109</v>
      </c>
      <c r="C1066" s="209"/>
      <c r="D1066" s="33"/>
      <c r="E1066" s="33"/>
    </row>
    <row r="1067" spans="1:5" s="22" customFormat="1" ht="12" customHeight="1">
      <c r="A1067" s="30" t="s">
        <v>344</v>
      </c>
      <c r="B1067" s="31">
        <v>200</v>
      </c>
      <c r="C1067" s="210">
        <f>SUM(C1068:C1071)</f>
        <v>0</v>
      </c>
      <c r="D1067" s="32">
        <f>SUM(D1068:D1071)</f>
        <v>35969</v>
      </c>
      <c r="E1067" s="32">
        <f>SUM(E1068:E1071)</f>
        <v>35969</v>
      </c>
    </row>
    <row r="1068" spans="1:5" ht="12" customHeight="1">
      <c r="A1068" s="34" t="s">
        <v>383</v>
      </c>
      <c r="B1068" s="35">
        <v>202</v>
      </c>
      <c r="C1068" s="209"/>
      <c r="D1068" s="33">
        <v>33085</v>
      </c>
      <c r="E1068" s="33">
        <v>33085</v>
      </c>
    </row>
    <row r="1069" spans="1:5" ht="12" customHeight="1">
      <c r="A1069" s="34" t="s">
        <v>347</v>
      </c>
      <c r="B1069" s="35">
        <v>205</v>
      </c>
      <c r="C1069" s="209"/>
      <c r="D1069" s="33">
        <v>1920</v>
      </c>
      <c r="E1069" s="33">
        <v>1920</v>
      </c>
    </row>
    <row r="1070" spans="1:5" ht="12" customHeight="1">
      <c r="A1070" s="34" t="s">
        <v>375</v>
      </c>
      <c r="B1070" s="35">
        <v>208</v>
      </c>
      <c r="C1070" s="209"/>
      <c r="D1070" s="33"/>
      <c r="E1070" s="33"/>
    </row>
    <row r="1071" spans="1:5" ht="12" customHeight="1">
      <c r="A1071" s="34" t="s">
        <v>349</v>
      </c>
      <c r="B1071" s="35">
        <v>209</v>
      </c>
      <c r="C1071" s="209"/>
      <c r="D1071" s="33">
        <v>964</v>
      </c>
      <c r="E1071" s="33">
        <v>964</v>
      </c>
    </row>
    <row r="1072" spans="1:5" s="22" customFormat="1" ht="12" customHeight="1">
      <c r="A1072" s="30" t="s">
        <v>350</v>
      </c>
      <c r="B1072" s="31">
        <v>300</v>
      </c>
      <c r="C1072" s="211">
        <v>57595</v>
      </c>
      <c r="D1072" s="36">
        <v>29232</v>
      </c>
      <c r="E1072" s="36">
        <v>29232</v>
      </c>
    </row>
    <row r="1073" spans="1:5" s="22" customFormat="1" ht="12" customHeight="1">
      <c r="A1073" s="30" t="s">
        <v>351</v>
      </c>
      <c r="B1073" s="31">
        <v>500</v>
      </c>
      <c r="C1073" s="211">
        <v>9599</v>
      </c>
      <c r="D1073" s="36">
        <v>5287</v>
      </c>
      <c r="E1073" s="36">
        <v>5287</v>
      </c>
    </row>
    <row r="1074" spans="1:5" s="22" customFormat="1" ht="12" customHeight="1">
      <c r="A1074" s="30" t="s">
        <v>352</v>
      </c>
      <c r="B1074" s="31">
        <v>700</v>
      </c>
      <c r="C1074" s="211">
        <v>1600</v>
      </c>
      <c r="D1074" s="36">
        <v>1311</v>
      </c>
      <c r="E1074" s="36">
        <v>1311</v>
      </c>
    </row>
    <row r="1075" spans="1:5" s="56" customFormat="1" ht="12" customHeight="1" thickBot="1">
      <c r="A1075" s="37" t="s">
        <v>267</v>
      </c>
      <c r="B1075" s="38"/>
      <c r="C1075" s="244">
        <f>SUM(C1064,C1067,C1072:C1074)</f>
        <v>297346</v>
      </c>
      <c r="D1075" s="245">
        <f>SUM(D1064,D1067,D1072:D1074)</f>
        <v>185581</v>
      </c>
      <c r="E1075" s="245">
        <f>SUM(E1064,E1067,E1072:E1074)</f>
        <v>185581</v>
      </c>
    </row>
    <row r="1076" spans="1:5" s="56" customFormat="1" ht="12" customHeight="1" thickBot="1">
      <c r="A1076" s="259" t="s">
        <v>29</v>
      </c>
      <c r="B1076" s="260"/>
      <c r="C1076" s="261">
        <f>SUM(C1061,C1075)</f>
        <v>297346</v>
      </c>
      <c r="D1076" s="261">
        <f>SUM(D1061,D1075)</f>
        <v>185860</v>
      </c>
      <c r="E1076" s="261">
        <f>SUM(E1061,E1075)</f>
        <v>185860</v>
      </c>
    </row>
    <row r="1077" spans="1:5" s="55" customFormat="1" ht="12" customHeight="1" thickTop="1">
      <c r="A1077" s="62"/>
      <c r="B1077" s="63"/>
      <c r="C1077" s="207"/>
      <c r="D1077" s="208"/>
      <c r="E1077" s="208"/>
    </row>
    <row r="1078" spans="1:5" ht="12" customHeight="1">
      <c r="A1078" s="30" t="s">
        <v>30</v>
      </c>
      <c r="B1078" s="31"/>
      <c r="C1078" s="209"/>
      <c r="D1078" s="33"/>
      <c r="E1078" s="33"/>
    </row>
    <row r="1079" spans="1:5" ht="12" customHeight="1">
      <c r="A1079" s="30" t="s">
        <v>31</v>
      </c>
      <c r="B1079" s="31" t="s">
        <v>32</v>
      </c>
      <c r="C1079" s="209"/>
      <c r="D1079" s="33"/>
      <c r="E1079" s="33"/>
    </row>
    <row r="1080" spans="1:5" ht="12" customHeight="1">
      <c r="A1080" s="30" t="s">
        <v>566</v>
      </c>
      <c r="B1080" s="31" t="s">
        <v>565</v>
      </c>
      <c r="C1080" s="209"/>
      <c r="D1080" s="33"/>
      <c r="E1080" s="33"/>
    </row>
    <row r="1081" spans="1:5" s="22" customFormat="1" ht="12" customHeight="1">
      <c r="A1081" s="30" t="s">
        <v>353</v>
      </c>
      <c r="B1081" s="31">
        <v>1000</v>
      </c>
      <c r="C1081" s="211">
        <f>SUM(C1082:C1082)</f>
        <v>0</v>
      </c>
      <c r="D1081" s="211">
        <f>SUM(D1082:D1082)</f>
        <v>54</v>
      </c>
      <c r="E1081" s="211">
        <f>SUM(E1082:E1082)</f>
        <v>54</v>
      </c>
    </row>
    <row r="1082" spans="1:5" s="43" customFormat="1" ht="12" customHeight="1">
      <c r="A1082" s="34" t="s">
        <v>357</v>
      </c>
      <c r="B1082" s="35">
        <v>1020</v>
      </c>
      <c r="C1082" s="209">
        <v>0</v>
      </c>
      <c r="D1082" s="33">
        <v>54</v>
      </c>
      <c r="E1082" s="33">
        <v>54</v>
      </c>
    </row>
    <row r="1083" spans="1:5" s="22" customFormat="1" ht="12" customHeight="1" thickBot="1">
      <c r="A1083" s="30" t="s">
        <v>35</v>
      </c>
      <c r="B1083" s="31">
        <v>9999</v>
      </c>
      <c r="C1083" s="225">
        <f>SUM(,C1081)</f>
        <v>0</v>
      </c>
      <c r="D1083" s="226">
        <f>SUM(,D1081)</f>
        <v>54</v>
      </c>
      <c r="E1083" s="226">
        <f>SUM(,E1081)</f>
        <v>54</v>
      </c>
    </row>
    <row r="1084" spans="1:5" s="22" customFormat="1" ht="12" customHeight="1">
      <c r="A1084" s="30"/>
      <c r="B1084" s="31"/>
      <c r="C1084" s="237"/>
      <c r="D1084" s="45"/>
      <c r="E1084" s="45"/>
    </row>
    <row r="1085" spans="1:5" ht="12" customHeight="1">
      <c r="A1085" s="30" t="s">
        <v>36</v>
      </c>
      <c r="B1085" s="31" t="s">
        <v>37</v>
      </c>
      <c r="C1085" s="209"/>
      <c r="D1085" s="33"/>
      <c r="E1085" s="33"/>
    </row>
    <row r="1086" spans="1:5" s="22" customFormat="1" ht="12" customHeight="1">
      <c r="A1086" s="30" t="s">
        <v>353</v>
      </c>
      <c r="B1086" s="31">
        <v>1000</v>
      </c>
      <c r="C1086" s="211">
        <f>SUM(C1087:C1090)</f>
        <v>0</v>
      </c>
      <c r="D1086" s="211">
        <f>SUM(D1087:D1090)</f>
        <v>2807</v>
      </c>
      <c r="E1086" s="211">
        <f>SUM(E1087:E1090)</f>
        <v>2807</v>
      </c>
    </row>
    <row r="1087" spans="1:5" s="22" customFormat="1" ht="12" customHeight="1">
      <c r="A1087" s="34" t="s">
        <v>355</v>
      </c>
      <c r="B1087" s="35">
        <v>1015</v>
      </c>
      <c r="C1087" s="211"/>
      <c r="D1087" s="50">
        <v>1960</v>
      </c>
      <c r="E1087" s="50">
        <v>1960</v>
      </c>
    </row>
    <row r="1088" spans="1:5" s="43" customFormat="1" ht="12" customHeight="1">
      <c r="A1088" s="34" t="s">
        <v>357</v>
      </c>
      <c r="B1088" s="35">
        <v>1020</v>
      </c>
      <c r="C1088" s="209">
        <v>0</v>
      </c>
      <c r="D1088" s="33">
        <v>307</v>
      </c>
      <c r="E1088" s="33">
        <v>307</v>
      </c>
    </row>
    <row r="1089" spans="1:5" s="22" customFormat="1" ht="12" customHeight="1">
      <c r="A1089" s="34" t="s">
        <v>359</v>
      </c>
      <c r="B1089" s="35">
        <v>1051</v>
      </c>
      <c r="C1089" s="211"/>
      <c r="D1089" s="50">
        <v>403</v>
      </c>
      <c r="E1089" s="50">
        <v>403</v>
      </c>
    </row>
    <row r="1090" spans="1:5" ht="12" customHeight="1">
      <c r="A1090" s="34" t="s">
        <v>361</v>
      </c>
      <c r="B1090" s="35">
        <v>1098</v>
      </c>
      <c r="C1090" s="209"/>
      <c r="D1090" s="33">
        <v>137</v>
      </c>
      <c r="E1090" s="33">
        <v>137</v>
      </c>
    </row>
    <row r="1091" spans="1:5" s="22" customFormat="1" ht="12" customHeight="1" thickBot="1">
      <c r="A1091" s="30" t="s">
        <v>35</v>
      </c>
      <c r="B1091" s="31">
        <v>9999</v>
      </c>
      <c r="C1091" s="225">
        <f>SUM(,C1086)</f>
        <v>0</v>
      </c>
      <c r="D1091" s="226">
        <f>SUM(,D1086)</f>
        <v>2807</v>
      </c>
      <c r="E1091" s="226">
        <f>SUM(,E1086)</f>
        <v>2807</v>
      </c>
    </row>
    <row r="1092" spans="1:5" s="22" customFormat="1" ht="12" customHeight="1">
      <c r="A1092" s="30" t="s">
        <v>38</v>
      </c>
      <c r="B1092" s="31"/>
      <c r="C1092" s="211">
        <f>SUM(C1091)</f>
        <v>0</v>
      </c>
      <c r="D1092" s="36">
        <f>SUM(D1083,D1091)</f>
        <v>2861</v>
      </c>
      <c r="E1092" s="36">
        <f>SUM(E1083,E1091)</f>
        <v>2861</v>
      </c>
    </row>
    <row r="1093" spans="1:5" s="22" customFormat="1" ht="12" customHeight="1">
      <c r="A1093" s="30"/>
      <c r="B1093" s="31"/>
      <c r="C1093" s="211"/>
      <c r="D1093" s="36"/>
      <c r="E1093" s="36"/>
    </row>
    <row r="1094" spans="1:5" ht="12" customHeight="1">
      <c r="A1094" s="30" t="s">
        <v>39</v>
      </c>
      <c r="B1094" s="31"/>
      <c r="C1094" s="209"/>
      <c r="D1094" s="33"/>
      <c r="E1094" s="33"/>
    </row>
    <row r="1095" spans="1:5" ht="12" customHeight="1">
      <c r="A1095" s="30" t="s">
        <v>40</v>
      </c>
      <c r="B1095" s="31" t="s">
        <v>41</v>
      </c>
      <c r="C1095" s="209"/>
      <c r="D1095" s="33"/>
      <c r="E1095" s="33"/>
    </row>
    <row r="1096" spans="1:5" ht="12" customHeight="1">
      <c r="A1096" s="37" t="s">
        <v>353</v>
      </c>
      <c r="B1096" s="38">
        <v>1000</v>
      </c>
      <c r="C1096" s="211">
        <f>SUM(C1097:C1099)</f>
        <v>0</v>
      </c>
      <c r="D1096" s="36">
        <f>SUM(D1097:D1099)</f>
        <v>5568</v>
      </c>
      <c r="E1096" s="36">
        <f>SUM(E1097:E1099)</f>
        <v>5568</v>
      </c>
    </row>
    <row r="1097" spans="1:5" ht="12" customHeight="1">
      <c r="A1097" s="34" t="s">
        <v>356</v>
      </c>
      <c r="B1097" s="35">
        <v>1016</v>
      </c>
      <c r="C1097" s="209"/>
      <c r="D1097" s="33">
        <v>320</v>
      </c>
      <c r="E1097" s="33">
        <v>320</v>
      </c>
    </row>
    <row r="1098" spans="1:5" ht="12" customHeight="1">
      <c r="A1098" s="34" t="s">
        <v>357</v>
      </c>
      <c r="B1098" s="35">
        <v>1020</v>
      </c>
      <c r="C1098" s="209"/>
      <c r="D1098" s="33">
        <v>1944</v>
      </c>
      <c r="E1098" s="33">
        <v>1944</v>
      </c>
    </row>
    <row r="1099" spans="1:5" ht="12" customHeight="1">
      <c r="A1099" s="34" t="s">
        <v>361</v>
      </c>
      <c r="B1099" s="35">
        <v>1098</v>
      </c>
      <c r="C1099" s="209"/>
      <c r="D1099" s="33">
        <v>3304</v>
      </c>
      <c r="E1099" s="33">
        <v>3304</v>
      </c>
    </row>
    <row r="1100" spans="1:5" s="22" customFormat="1" ht="12" customHeight="1" thickBot="1">
      <c r="A1100" s="30" t="s">
        <v>35</v>
      </c>
      <c r="B1100" s="31">
        <v>9999</v>
      </c>
      <c r="C1100" s="225">
        <f>SUM(C1096)</f>
        <v>0</v>
      </c>
      <c r="D1100" s="225">
        <f>SUM(D1096)</f>
        <v>5568</v>
      </c>
      <c r="E1100" s="225">
        <f>SUM(E1096)</f>
        <v>5568</v>
      </c>
    </row>
    <row r="1101" spans="1:5" s="22" customFormat="1" ht="12" customHeight="1">
      <c r="A1101" s="30" t="s">
        <v>42</v>
      </c>
      <c r="B1101" s="31"/>
      <c r="C1101" s="228">
        <f>SUM(C1100)</f>
        <v>0</v>
      </c>
      <c r="D1101" s="229">
        <f>SUM(D1100)</f>
        <v>5568</v>
      </c>
      <c r="E1101" s="229">
        <f>SUM(E1100)</f>
        <v>5568</v>
      </c>
    </row>
    <row r="1102" spans="1:5" ht="12" customHeight="1" thickBot="1">
      <c r="A1102" s="206" t="s">
        <v>43</v>
      </c>
      <c r="B1102" s="218"/>
      <c r="C1102" s="219">
        <f>SUM(C1092,C1101)</f>
        <v>0</v>
      </c>
      <c r="D1102" s="219">
        <f>SUM(D1092,D1101)</f>
        <v>8429</v>
      </c>
      <c r="E1102" s="219">
        <f>SUM(E1092,E1101)</f>
        <v>8429</v>
      </c>
    </row>
    <row r="1103" spans="1:5" s="22" customFormat="1" ht="12" customHeight="1" thickTop="1">
      <c r="A1103" s="220"/>
      <c r="B1103" s="221"/>
      <c r="C1103" s="235"/>
      <c r="D1103" s="236"/>
      <c r="E1103" s="236"/>
    </row>
    <row r="1104" spans="1:5" s="22" customFormat="1" ht="12" customHeight="1">
      <c r="A1104" s="220"/>
      <c r="B1104" s="221"/>
      <c r="C1104" s="235"/>
      <c r="D1104" s="236"/>
      <c r="E1104" s="236"/>
    </row>
    <row r="1105" spans="1:5" s="22" customFormat="1" ht="12" customHeight="1">
      <c r="A1105" s="220"/>
      <c r="B1105" s="221"/>
      <c r="C1105" s="235"/>
      <c r="D1105" s="236"/>
      <c r="E1105" s="236"/>
    </row>
    <row r="1106" spans="1:5" s="22" customFormat="1" ht="12" customHeight="1">
      <c r="A1106" s="220"/>
      <c r="B1106" s="221"/>
      <c r="C1106" s="235"/>
      <c r="D1106" s="236"/>
      <c r="E1106" s="236"/>
    </row>
    <row r="1107" spans="1:5" s="22" customFormat="1" ht="12" customHeight="1">
      <c r="A1107" s="220"/>
      <c r="B1107" s="221"/>
      <c r="C1107" s="235"/>
      <c r="D1107" s="236"/>
      <c r="E1107" s="236"/>
    </row>
    <row r="1108" spans="1:5" s="55" customFormat="1" ht="12" customHeight="1">
      <c r="A1108" s="37" t="s">
        <v>44</v>
      </c>
      <c r="B1108" s="437"/>
      <c r="C1108" s="209"/>
      <c r="D1108" s="209"/>
      <c r="E1108" s="209"/>
    </row>
    <row r="1109" spans="1:5" ht="12" customHeight="1">
      <c r="A1109" s="30" t="s">
        <v>49</v>
      </c>
      <c r="B1109" s="31" t="s">
        <v>50</v>
      </c>
      <c r="C1109" s="209"/>
      <c r="D1109" s="33"/>
      <c r="E1109" s="33"/>
    </row>
    <row r="1110" spans="1:5" s="22" customFormat="1" ht="12" customHeight="1">
      <c r="A1110" s="30" t="s">
        <v>344</v>
      </c>
      <c r="B1110" s="31">
        <v>200</v>
      </c>
      <c r="C1110" s="210">
        <f>SUM(C1111:C1111)</f>
        <v>0</v>
      </c>
      <c r="D1110" s="210">
        <f>SUM(D1111:D1111)</f>
        <v>24209</v>
      </c>
      <c r="E1110" s="210">
        <f>SUM(E1111:E1111)</f>
        <v>24209</v>
      </c>
    </row>
    <row r="1111" spans="1:5" s="22" customFormat="1" ht="12" customHeight="1">
      <c r="A1111" s="34" t="s">
        <v>347</v>
      </c>
      <c r="B1111" s="35">
        <v>205</v>
      </c>
      <c r="C1111" s="210"/>
      <c r="D1111" s="46">
        <v>24209</v>
      </c>
      <c r="E1111" s="46">
        <v>24209</v>
      </c>
    </row>
    <row r="1112" spans="1:5" s="22" customFormat="1" ht="12" customHeight="1">
      <c r="A1112" s="30" t="s">
        <v>350</v>
      </c>
      <c r="B1112" s="31">
        <v>300</v>
      </c>
      <c r="C1112" s="211"/>
      <c r="D1112" s="36">
        <v>5431</v>
      </c>
      <c r="E1112" s="36">
        <v>5431</v>
      </c>
    </row>
    <row r="1113" spans="1:5" s="22" customFormat="1" ht="12" customHeight="1">
      <c r="A1113" s="30" t="s">
        <v>351</v>
      </c>
      <c r="B1113" s="31">
        <v>500</v>
      </c>
      <c r="C1113" s="211"/>
      <c r="D1113" s="36">
        <v>1172</v>
      </c>
      <c r="E1113" s="36">
        <v>1172</v>
      </c>
    </row>
    <row r="1114" spans="1:5" s="41" customFormat="1" ht="12" customHeight="1">
      <c r="A1114" s="30" t="s">
        <v>353</v>
      </c>
      <c r="B1114" s="31">
        <v>1000</v>
      </c>
      <c r="C1114" s="211">
        <f>SUM(C1115:C1119)</f>
        <v>0</v>
      </c>
      <c r="D1114" s="36">
        <f>SUM(D1115:D1119)</f>
        <v>243082</v>
      </c>
      <c r="E1114" s="36">
        <f>SUM(E1115:E1119)</f>
        <v>243082</v>
      </c>
    </row>
    <row r="1115" spans="1:5" s="43" customFormat="1" ht="12" customHeight="1">
      <c r="A1115" s="34" t="s">
        <v>355</v>
      </c>
      <c r="B1115" s="35">
        <v>1015</v>
      </c>
      <c r="C1115" s="209"/>
      <c r="D1115" s="33">
        <v>11389</v>
      </c>
      <c r="E1115" s="33">
        <v>11389</v>
      </c>
    </row>
    <row r="1116" spans="1:5" s="43" customFormat="1" ht="12" customHeight="1">
      <c r="A1116" s="34" t="s">
        <v>356</v>
      </c>
      <c r="B1116" s="35">
        <v>1016</v>
      </c>
      <c r="C1116" s="209"/>
      <c r="D1116" s="33">
        <v>178719</v>
      </c>
      <c r="E1116" s="33">
        <v>178719</v>
      </c>
    </row>
    <row r="1117" spans="1:5" s="43" customFormat="1" ht="12" customHeight="1">
      <c r="A1117" s="34" t="s">
        <v>358</v>
      </c>
      <c r="B1117" s="35">
        <v>1030</v>
      </c>
      <c r="C1117" s="209"/>
      <c r="D1117" s="33">
        <v>18151</v>
      </c>
      <c r="E1117" s="33">
        <v>18151</v>
      </c>
    </row>
    <row r="1118" spans="1:5" s="43" customFormat="1" ht="12" customHeight="1">
      <c r="A1118" s="34" t="s">
        <v>369</v>
      </c>
      <c r="B1118" s="35">
        <v>1040</v>
      </c>
      <c r="C1118" s="209"/>
      <c r="D1118" s="33">
        <v>29393</v>
      </c>
      <c r="E1118" s="33">
        <v>29393</v>
      </c>
    </row>
    <row r="1119" spans="1:5" s="43" customFormat="1" ht="12" customHeight="1">
      <c r="A1119" s="34" t="s">
        <v>361</v>
      </c>
      <c r="B1119" s="35">
        <v>1098</v>
      </c>
      <c r="C1119" s="209"/>
      <c r="D1119" s="209">
        <v>5430</v>
      </c>
      <c r="E1119" s="209">
        <v>5430</v>
      </c>
    </row>
    <row r="1120" spans="1:5" s="22" customFormat="1" ht="12" customHeight="1">
      <c r="A1120" s="30" t="s">
        <v>267</v>
      </c>
      <c r="B1120" s="31">
        <v>9999</v>
      </c>
      <c r="C1120" s="210">
        <f>SUM(C1110,C1112:C1114)</f>
        <v>0</v>
      </c>
      <c r="D1120" s="210">
        <f>SUM(D1110,D1112:D1114)</f>
        <v>273894</v>
      </c>
      <c r="E1120" s="210">
        <f>SUM(E1110,E1112:E1114)</f>
        <v>273894</v>
      </c>
    </row>
    <row r="1121" spans="1:5" s="22" customFormat="1" ht="12" customHeight="1">
      <c r="A1121" s="30" t="s">
        <v>51</v>
      </c>
      <c r="B1121" s="31">
        <v>5100</v>
      </c>
      <c r="C1121" s="211"/>
      <c r="D1121" s="211">
        <v>149952</v>
      </c>
      <c r="E1121" s="211">
        <v>149952</v>
      </c>
    </row>
    <row r="1122" spans="1:5" s="22" customFormat="1" ht="12" customHeight="1">
      <c r="A1122" s="30" t="s">
        <v>52</v>
      </c>
      <c r="B1122" s="31">
        <v>5200</v>
      </c>
      <c r="C1122" s="211">
        <f>132397+6000</f>
        <v>138397</v>
      </c>
      <c r="D1122" s="211">
        <v>908664</v>
      </c>
      <c r="E1122" s="211">
        <v>908664</v>
      </c>
    </row>
    <row r="1123" spans="1:5" s="22" customFormat="1" ht="12" customHeight="1">
      <c r="A1123" s="30" t="s">
        <v>107</v>
      </c>
      <c r="B1123" s="31">
        <v>5300</v>
      </c>
      <c r="C1123" s="211"/>
      <c r="D1123" s="211"/>
      <c r="E1123" s="211"/>
    </row>
    <row r="1124" spans="1:5" s="22" customFormat="1" ht="12" customHeight="1">
      <c r="A1124" s="30" t="s">
        <v>53</v>
      </c>
      <c r="B1124" s="31"/>
      <c r="C1124" s="211">
        <f>SUM(C1121:C1123)</f>
        <v>138397</v>
      </c>
      <c r="D1124" s="36">
        <f>SUM(D1121:D1123)</f>
        <v>1058616</v>
      </c>
      <c r="E1124" s="36">
        <f>SUM(E1121:E1123)</f>
        <v>1058616</v>
      </c>
    </row>
    <row r="1125" spans="1:5" s="22" customFormat="1" ht="12" customHeight="1">
      <c r="A1125" s="30" t="s">
        <v>54</v>
      </c>
      <c r="B1125" s="31">
        <v>9999</v>
      </c>
      <c r="C1125" s="211">
        <f>SUM(C1124)</f>
        <v>138397</v>
      </c>
      <c r="D1125" s="36">
        <f>SUM(D1124)</f>
        <v>1058616</v>
      </c>
      <c r="E1125" s="36">
        <f>SUM(E1124)</f>
        <v>1058616</v>
      </c>
    </row>
    <row r="1126" spans="1:5" s="22" customFormat="1" ht="12" customHeight="1">
      <c r="A1126" s="30"/>
      <c r="B1126" s="31"/>
      <c r="C1126" s="237"/>
      <c r="D1126" s="45"/>
      <c r="E1126" s="45"/>
    </row>
    <row r="1127" spans="1:5" s="56" customFormat="1" ht="12" customHeight="1" thickBot="1">
      <c r="A1127" s="259" t="s">
        <v>57</v>
      </c>
      <c r="B1127" s="260"/>
      <c r="C1127" s="219">
        <f>SUM(C1120,C1125)</f>
        <v>138397</v>
      </c>
      <c r="D1127" s="219">
        <f>SUM(D1120,D1125)</f>
        <v>1332510</v>
      </c>
      <c r="E1127" s="219">
        <f>SUM(E1120,E1125)</f>
        <v>1332510</v>
      </c>
    </row>
    <row r="1128" spans="1:5" s="56" customFormat="1" ht="12" customHeight="1" thickTop="1">
      <c r="A1128" s="62"/>
      <c r="B1128" s="63"/>
      <c r="C1128" s="228"/>
      <c r="D1128" s="229"/>
      <c r="E1128" s="229"/>
    </row>
    <row r="1129" spans="1:5" s="55" customFormat="1" ht="12" customHeight="1">
      <c r="A1129" s="37" t="s">
        <v>58</v>
      </c>
      <c r="B1129" s="38"/>
      <c r="C1129" s="209"/>
      <c r="D1129" s="33"/>
      <c r="E1129" s="33"/>
    </row>
    <row r="1130" spans="1:5" ht="12" customHeight="1">
      <c r="A1130" s="30" t="s">
        <v>59</v>
      </c>
      <c r="B1130" s="31" t="s">
        <v>60</v>
      </c>
      <c r="C1130" s="209"/>
      <c r="D1130" s="33"/>
      <c r="E1130" s="33"/>
    </row>
    <row r="1131" spans="1:5" s="22" customFormat="1" ht="12" customHeight="1">
      <c r="A1131" s="30" t="s">
        <v>61</v>
      </c>
      <c r="B1131" s="31">
        <v>5500</v>
      </c>
      <c r="C1131" s="211"/>
      <c r="D1131" s="36">
        <v>228227</v>
      </c>
      <c r="E1131" s="36">
        <v>228227</v>
      </c>
    </row>
    <row r="1132" spans="1:5" s="22" customFormat="1" ht="12" customHeight="1" thickBot="1">
      <c r="A1132" s="30" t="s">
        <v>62</v>
      </c>
      <c r="B1132" s="31">
        <v>9999</v>
      </c>
      <c r="C1132" s="225">
        <f>SUM(C1131)</f>
        <v>0</v>
      </c>
      <c r="D1132" s="226">
        <f>SUM(D1131)</f>
        <v>228227</v>
      </c>
      <c r="E1132" s="226">
        <f>SUM(E1131)</f>
        <v>228227</v>
      </c>
    </row>
    <row r="1133" spans="1:5" s="22" customFormat="1" ht="12" customHeight="1">
      <c r="A1133" s="30"/>
      <c r="B1133" s="31"/>
      <c r="C1133" s="237"/>
      <c r="D1133" s="45"/>
      <c r="E1133" s="45"/>
    </row>
    <row r="1134" spans="1:5" s="55" customFormat="1" ht="12" customHeight="1">
      <c r="A1134" s="37" t="s">
        <v>71</v>
      </c>
      <c r="B1134" s="38" t="s">
        <v>72</v>
      </c>
      <c r="C1134" s="209"/>
      <c r="D1134" s="33"/>
      <c r="E1134" s="33"/>
    </row>
    <row r="1135" spans="1:5" s="41" customFormat="1" ht="12" customHeight="1">
      <c r="A1135" s="30" t="s">
        <v>353</v>
      </c>
      <c r="B1135" s="31">
        <v>1000</v>
      </c>
      <c r="C1135" s="211">
        <f>SUM(C1136:C1137)</f>
        <v>0</v>
      </c>
      <c r="D1135" s="36">
        <f>SUM(D1136:D1137)</f>
        <v>1877</v>
      </c>
      <c r="E1135" s="36">
        <f>SUM(E1136:E1137)</f>
        <v>1877</v>
      </c>
    </row>
    <row r="1136" spans="1:5" s="43" customFormat="1" ht="12" customHeight="1">
      <c r="A1136" s="34" t="s">
        <v>368</v>
      </c>
      <c r="B1136" s="35">
        <v>1012</v>
      </c>
      <c r="C1136" s="209">
        <f>55000-55000</f>
        <v>0</v>
      </c>
      <c r="D1136" s="33">
        <v>1769</v>
      </c>
      <c r="E1136" s="33">
        <v>1769</v>
      </c>
    </row>
    <row r="1137" spans="1:5" s="43" customFormat="1" ht="12" customHeight="1">
      <c r="A1137" s="34" t="s">
        <v>361</v>
      </c>
      <c r="B1137" s="35">
        <v>1098</v>
      </c>
      <c r="C1137" s="277"/>
      <c r="D1137" s="278">
        <v>108</v>
      </c>
      <c r="E1137" s="278">
        <v>108</v>
      </c>
    </row>
    <row r="1138" spans="1:5" s="56" customFormat="1" ht="12" customHeight="1">
      <c r="A1138" s="67" t="s">
        <v>267</v>
      </c>
      <c r="B1138" s="68">
        <v>9999</v>
      </c>
      <c r="C1138" s="246">
        <f>SUM(C1135)</f>
        <v>0</v>
      </c>
      <c r="D1138" s="60">
        <f>SUM(D1135)</f>
        <v>1877</v>
      </c>
      <c r="E1138" s="60">
        <f>SUM(E1135)</f>
        <v>1877</v>
      </c>
    </row>
    <row r="1139" spans="1:5" s="56" customFormat="1" ht="12" customHeight="1" thickBot="1">
      <c r="A1139" s="259" t="s">
        <v>73</v>
      </c>
      <c r="B1139" s="260"/>
      <c r="C1139" s="219">
        <f>SUM(C1138,C1132)</f>
        <v>0</v>
      </c>
      <c r="D1139" s="230">
        <f>SUM(D1138,D1132)</f>
        <v>230104</v>
      </c>
      <c r="E1139" s="230">
        <f>SUM(E1138,E1132)</f>
        <v>230104</v>
      </c>
    </row>
    <row r="1140" spans="1:5" s="56" customFormat="1" ht="12" customHeight="1" thickTop="1">
      <c r="A1140" s="62"/>
      <c r="B1140" s="63"/>
      <c r="C1140" s="228"/>
      <c r="D1140" s="229"/>
      <c r="E1140" s="229"/>
    </row>
    <row r="1141" spans="1:5" s="43" customFormat="1" ht="12" customHeight="1">
      <c r="A1141" s="30" t="s">
        <v>74</v>
      </c>
      <c r="B1141" s="31"/>
      <c r="C1141" s="209"/>
      <c r="D1141" s="33"/>
      <c r="E1141" s="33"/>
    </row>
    <row r="1142" spans="1:5" s="43" customFormat="1" ht="12" customHeight="1">
      <c r="A1142" s="44" t="s">
        <v>485</v>
      </c>
      <c r="B1142" s="25"/>
      <c r="C1142" s="277"/>
      <c r="D1142" s="278"/>
      <c r="E1142" s="278"/>
    </row>
    <row r="1143" spans="1:5" s="43" customFormat="1" ht="12" customHeight="1">
      <c r="A1143" s="30" t="s">
        <v>75</v>
      </c>
      <c r="B1143" s="31" t="s">
        <v>76</v>
      </c>
      <c r="C1143" s="209"/>
      <c r="D1143" s="33"/>
      <c r="E1143" s="33"/>
    </row>
    <row r="1144" spans="1:5" s="41" customFormat="1" ht="12" customHeight="1">
      <c r="A1144" s="30" t="s">
        <v>344</v>
      </c>
      <c r="B1144" s="31">
        <v>200</v>
      </c>
      <c r="C1144" s="211">
        <f>SUM(C1145:C1146)</f>
        <v>0</v>
      </c>
      <c r="D1144" s="211">
        <f>SUM(D1145:D1146)</f>
        <v>21643</v>
      </c>
      <c r="E1144" s="211">
        <f>SUM(E1145:E1146)</f>
        <v>21643</v>
      </c>
    </row>
    <row r="1145" spans="1:5" s="43" customFormat="1" ht="12" customHeight="1">
      <c r="A1145" s="34" t="s">
        <v>345</v>
      </c>
      <c r="B1145" s="35">
        <v>201</v>
      </c>
      <c r="C1145" s="209"/>
      <c r="D1145" s="209">
        <v>13332</v>
      </c>
      <c r="E1145" s="209">
        <v>13332</v>
      </c>
    </row>
    <row r="1146" spans="1:5" s="43" customFormat="1" ht="12" customHeight="1">
      <c r="A1146" s="34" t="s">
        <v>383</v>
      </c>
      <c r="B1146" s="35">
        <v>202</v>
      </c>
      <c r="C1146" s="209"/>
      <c r="D1146" s="209">
        <v>8311</v>
      </c>
      <c r="E1146" s="209">
        <v>8311</v>
      </c>
    </row>
    <row r="1147" spans="1:5" s="22" customFormat="1" ht="12" customHeight="1">
      <c r="A1147" s="30" t="s">
        <v>350</v>
      </c>
      <c r="B1147" s="31">
        <v>300</v>
      </c>
      <c r="C1147" s="211"/>
      <c r="D1147" s="36">
        <v>1890</v>
      </c>
      <c r="E1147" s="36">
        <v>1890</v>
      </c>
    </row>
    <row r="1148" spans="1:5" s="22" customFormat="1" ht="12" customHeight="1">
      <c r="A1148" s="30" t="s">
        <v>351</v>
      </c>
      <c r="B1148" s="31">
        <v>500</v>
      </c>
      <c r="C1148" s="211"/>
      <c r="D1148" s="36">
        <v>181</v>
      </c>
      <c r="E1148" s="36">
        <v>181</v>
      </c>
    </row>
    <row r="1149" spans="1:5" s="22" customFormat="1" ht="12" customHeight="1">
      <c r="A1149" s="30" t="s">
        <v>352</v>
      </c>
      <c r="B1149" s="31">
        <v>700</v>
      </c>
      <c r="C1149" s="211"/>
      <c r="D1149" s="36">
        <v>46</v>
      </c>
      <c r="E1149" s="36">
        <v>46</v>
      </c>
    </row>
    <row r="1150" spans="1:5" s="41" customFormat="1" ht="12" customHeight="1" thickBot="1">
      <c r="A1150" s="30" t="s">
        <v>35</v>
      </c>
      <c r="B1150" s="31">
        <v>9999</v>
      </c>
      <c r="C1150" s="225">
        <f>SUM(C1144,C1147,C1148:C1149)</f>
        <v>0</v>
      </c>
      <c r="D1150" s="225">
        <f>SUM(D1144,D1147,D1148:D1149)</f>
        <v>23760</v>
      </c>
      <c r="E1150" s="225">
        <f>SUM(E1144,E1147,E1148:E1149)</f>
        <v>23760</v>
      </c>
    </row>
    <row r="1151" spans="1:5" s="41" customFormat="1" ht="12" customHeight="1">
      <c r="A1151" s="234"/>
      <c r="B1151" s="29"/>
      <c r="C1151" s="303"/>
      <c r="D1151" s="303"/>
      <c r="E1151" s="303"/>
    </row>
    <row r="1152" spans="1:5" ht="12" customHeight="1">
      <c r="A1152" s="234" t="s">
        <v>567</v>
      </c>
      <c r="B1152" s="29" t="s">
        <v>78</v>
      </c>
      <c r="C1152" s="207"/>
      <c r="D1152" s="208"/>
      <c r="E1152" s="208"/>
    </row>
    <row r="1153" spans="1:5" s="41" customFormat="1" ht="12" customHeight="1">
      <c r="A1153" s="30" t="s">
        <v>353</v>
      </c>
      <c r="B1153" s="31">
        <v>1000</v>
      </c>
      <c r="C1153" s="304">
        <f>SUM(C1154:C1156)</f>
        <v>0</v>
      </c>
      <c r="D1153" s="40">
        <f>SUM(D1154:D1156)</f>
        <v>38801</v>
      </c>
      <c r="E1153" s="40">
        <f>SUM(E1154:E1156)</f>
        <v>38801</v>
      </c>
    </row>
    <row r="1154" spans="1:5" s="41" customFormat="1" ht="12" customHeight="1">
      <c r="A1154" s="34" t="s">
        <v>354</v>
      </c>
      <c r="B1154" s="35">
        <v>1013</v>
      </c>
      <c r="C1154" s="216"/>
      <c r="D1154" s="50">
        <v>4120</v>
      </c>
      <c r="E1154" s="50">
        <v>4120</v>
      </c>
    </row>
    <row r="1155" spans="1:5" s="43" customFormat="1" ht="12" customHeight="1">
      <c r="A1155" s="34" t="s">
        <v>356</v>
      </c>
      <c r="B1155" s="35">
        <v>1016</v>
      </c>
      <c r="C1155" s="209"/>
      <c r="D1155" s="33">
        <v>2901</v>
      </c>
      <c r="E1155" s="33">
        <v>2901</v>
      </c>
    </row>
    <row r="1156" spans="1:5" s="43" customFormat="1" ht="12" customHeight="1">
      <c r="A1156" s="34" t="s">
        <v>358</v>
      </c>
      <c r="B1156" s="35">
        <v>1030</v>
      </c>
      <c r="C1156" s="209"/>
      <c r="D1156" s="33">
        <v>31780</v>
      </c>
      <c r="E1156" s="33">
        <v>31780</v>
      </c>
    </row>
    <row r="1157" spans="1:5" s="22" customFormat="1" ht="12" customHeight="1" thickBot="1">
      <c r="A1157" s="30" t="s">
        <v>35</v>
      </c>
      <c r="B1157" s="31">
        <v>9999</v>
      </c>
      <c r="C1157" s="212">
        <f>SUM(C1153)</f>
        <v>0</v>
      </c>
      <c r="D1157" s="213">
        <f>SUM(D1153)</f>
        <v>38801</v>
      </c>
      <c r="E1157" s="213">
        <f>SUM(E1153)</f>
        <v>38801</v>
      </c>
    </row>
    <row r="1158" spans="1:5" s="22" customFormat="1" ht="12" customHeight="1">
      <c r="A1158" s="441"/>
      <c r="B1158" s="27"/>
      <c r="C1158" s="442"/>
      <c r="D1158" s="443"/>
      <c r="E1158" s="443"/>
    </row>
    <row r="1159" spans="1:5" ht="12" customHeight="1">
      <c r="A1159" s="234" t="s">
        <v>79</v>
      </c>
      <c r="B1159" s="29" t="s">
        <v>80</v>
      </c>
      <c r="C1159" s="207"/>
      <c r="D1159" s="208"/>
      <c r="E1159" s="208"/>
    </row>
    <row r="1160" spans="1:5" s="41" customFormat="1" ht="12" customHeight="1">
      <c r="A1160" s="30" t="s">
        <v>353</v>
      </c>
      <c r="B1160" s="31">
        <v>1000</v>
      </c>
      <c r="C1160" s="211">
        <f>SUM(C1163:C1170)</f>
        <v>19000</v>
      </c>
      <c r="D1160" s="36">
        <f>SUM(D1161:D1170)</f>
        <v>200059</v>
      </c>
      <c r="E1160" s="36">
        <f>SUM(E1161:E1170)</f>
        <v>200059</v>
      </c>
    </row>
    <row r="1161" spans="1:5" s="41" customFormat="1" ht="12" customHeight="1">
      <c r="A1161" s="34" t="s">
        <v>376</v>
      </c>
      <c r="B1161" s="35">
        <v>1011</v>
      </c>
      <c r="C1161" s="211"/>
      <c r="D1161" s="50">
        <v>74672</v>
      </c>
      <c r="E1161" s="50">
        <v>74672</v>
      </c>
    </row>
    <row r="1162" spans="1:5" s="43" customFormat="1" ht="12" customHeight="1">
      <c r="A1162" s="34" t="s">
        <v>368</v>
      </c>
      <c r="B1162" s="35">
        <v>1012</v>
      </c>
      <c r="C1162" s="209">
        <f>55000-55000</f>
        <v>0</v>
      </c>
      <c r="D1162" s="33">
        <v>1421</v>
      </c>
      <c r="E1162" s="33">
        <v>1421</v>
      </c>
    </row>
    <row r="1163" spans="1:5" s="41" customFormat="1" ht="12" customHeight="1">
      <c r="A1163" s="34" t="s">
        <v>354</v>
      </c>
      <c r="B1163" s="35">
        <v>1013</v>
      </c>
      <c r="C1163" s="216">
        <v>1000</v>
      </c>
      <c r="D1163" s="50">
        <v>11083</v>
      </c>
      <c r="E1163" s="50">
        <v>11083</v>
      </c>
    </row>
    <row r="1164" spans="1:5" s="43" customFormat="1" ht="12" customHeight="1">
      <c r="A1164" s="34" t="s">
        <v>355</v>
      </c>
      <c r="B1164" s="35">
        <v>1015</v>
      </c>
      <c r="C1164" s="209">
        <v>9000</v>
      </c>
      <c r="D1164" s="33">
        <v>15353</v>
      </c>
      <c r="E1164" s="33">
        <v>15353</v>
      </c>
    </row>
    <row r="1165" spans="1:5" s="43" customFormat="1" ht="12" customHeight="1">
      <c r="A1165" s="34" t="s">
        <v>356</v>
      </c>
      <c r="B1165" s="35">
        <v>1016</v>
      </c>
      <c r="C1165" s="209"/>
      <c r="D1165" s="33">
        <v>73465</v>
      </c>
      <c r="E1165" s="33">
        <v>73465</v>
      </c>
    </row>
    <row r="1166" spans="1:5" s="43" customFormat="1" ht="12" customHeight="1">
      <c r="A1166" s="34" t="s">
        <v>357</v>
      </c>
      <c r="B1166" s="35">
        <v>1020</v>
      </c>
      <c r="C1166" s="209">
        <v>6000</v>
      </c>
      <c r="D1166" s="33">
        <v>18103</v>
      </c>
      <c r="E1166" s="33">
        <v>18103</v>
      </c>
    </row>
    <row r="1167" spans="1:5" s="43" customFormat="1" ht="12" customHeight="1">
      <c r="A1167" s="34" t="s">
        <v>358</v>
      </c>
      <c r="B1167" s="35">
        <v>1030</v>
      </c>
      <c r="C1167" s="209"/>
      <c r="D1167" s="33">
        <v>5850</v>
      </c>
      <c r="E1167" s="33">
        <v>5850</v>
      </c>
    </row>
    <row r="1168" spans="1:6" s="43" customFormat="1" ht="12" customHeight="1">
      <c r="A1168" s="34" t="s">
        <v>359</v>
      </c>
      <c r="B1168" s="35">
        <v>1051</v>
      </c>
      <c r="C1168" s="209"/>
      <c r="D1168" s="33">
        <v>82</v>
      </c>
      <c r="E1168" s="33">
        <v>82</v>
      </c>
      <c r="F1168" s="280"/>
    </row>
    <row r="1169" spans="1:5" s="43" customFormat="1" ht="12" customHeight="1">
      <c r="A1169" s="34" t="s">
        <v>367</v>
      </c>
      <c r="B1169" s="35">
        <v>1091</v>
      </c>
      <c r="C1169" s="209">
        <v>1090</v>
      </c>
      <c r="D1169" s="33">
        <v>0</v>
      </c>
      <c r="E1169" s="33">
        <v>0</v>
      </c>
    </row>
    <row r="1170" spans="1:5" s="43" customFormat="1" ht="12" customHeight="1">
      <c r="A1170" s="34" t="s">
        <v>361</v>
      </c>
      <c r="B1170" s="35">
        <v>1098</v>
      </c>
      <c r="C1170" s="209">
        <v>1910</v>
      </c>
      <c r="D1170" s="33">
        <v>30</v>
      </c>
      <c r="E1170" s="33">
        <v>30</v>
      </c>
    </row>
    <row r="1171" spans="1:5" s="22" customFormat="1" ht="12" customHeight="1" thickBot="1">
      <c r="A1171" s="30" t="s">
        <v>35</v>
      </c>
      <c r="B1171" s="231">
        <v>9999</v>
      </c>
      <c r="C1171" s="212">
        <f>SUM(C1160)</f>
        <v>19000</v>
      </c>
      <c r="D1171" s="213">
        <f>SUM(D1160)</f>
        <v>200059</v>
      </c>
      <c r="E1171" s="213">
        <f>SUM(E1160)</f>
        <v>200059</v>
      </c>
    </row>
    <row r="1172" spans="1:5" s="22" customFormat="1" ht="12" customHeight="1">
      <c r="A1172" s="220"/>
      <c r="B1172" s="221"/>
      <c r="C1172" s="449"/>
      <c r="D1172" s="283"/>
      <c r="E1172" s="283"/>
    </row>
    <row r="1173" spans="1:5" ht="12" customHeight="1">
      <c r="A1173" s="30" t="s">
        <v>568</v>
      </c>
      <c r="B1173" s="31" t="s">
        <v>477</v>
      </c>
      <c r="C1173" s="209"/>
      <c r="D1173" s="33"/>
      <c r="E1173" s="33"/>
    </row>
    <row r="1174" spans="1:5" s="41" customFormat="1" ht="12" customHeight="1">
      <c r="A1174" s="30" t="s">
        <v>353</v>
      </c>
      <c r="B1174" s="31">
        <v>1000</v>
      </c>
      <c r="C1174" s="211">
        <f>SUM(C1175:C1175)</f>
        <v>0</v>
      </c>
      <c r="D1174" s="36">
        <f>SUM(D1175:D1175)</f>
        <v>220</v>
      </c>
      <c r="E1174" s="36">
        <f>SUM(E1175:E1175)</f>
        <v>220</v>
      </c>
    </row>
    <row r="1175" spans="1:5" s="41" customFormat="1" ht="12" customHeight="1">
      <c r="A1175" s="34" t="s">
        <v>354</v>
      </c>
      <c r="B1175" s="35">
        <v>1013</v>
      </c>
      <c r="C1175" s="216"/>
      <c r="D1175" s="50">
        <v>220</v>
      </c>
      <c r="E1175" s="50">
        <v>220</v>
      </c>
    </row>
    <row r="1176" spans="1:6" s="52" customFormat="1" ht="12" customHeight="1" thickBot="1">
      <c r="A1176" s="37" t="s">
        <v>482</v>
      </c>
      <c r="B1176" s="38">
        <v>9999</v>
      </c>
      <c r="C1176" s="270">
        <f>SUM(C1174)</f>
        <v>0</v>
      </c>
      <c r="D1176" s="270">
        <f>SUM(D1174)</f>
        <v>220</v>
      </c>
      <c r="E1176" s="270">
        <f>SUM(E1174)</f>
        <v>220</v>
      </c>
      <c r="F1176" s="284"/>
    </row>
    <row r="1177" spans="1:5" s="22" customFormat="1" ht="12" customHeight="1">
      <c r="A1177" s="30" t="s">
        <v>52</v>
      </c>
      <c r="B1177" s="31">
        <v>5200</v>
      </c>
      <c r="C1177" s="211">
        <v>0</v>
      </c>
      <c r="D1177" s="211">
        <v>26104</v>
      </c>
      <c r="E1177" s="211">
        <v>26104</v>
      </c>
    </row>
    <row r="1178" spans="1:5" s="56" customFormat="1" ht="12" customHeight="1">
      <c r="A1178" s="37" t="s">
        <v>53</v>
      </c>
      <c r="B1178" s="38"/>
      <c r="C1178" s="227">
        <f>SUM(C1177)</f>
        <v>0</v>
      </c>
      <c r="D1178" s="227">
        <f>SUM(D1177)</f>
        <v>26104</v>
      </c>
      <c r="E1178" s="227">
        <f>SUM(E1177)</f>
        <v>26104</v>
      </c>
    </row>
    <row r="1179" spans="1:5" s="22" customFormat="1" ht="12" customHeight="1" thickBot="1">
      <c r="A1179" s="44" t="s">
        <v>35</v>
      </c>
      <c r="B1179" s="25">
        <v>9999</v>
      </c>
      <c r="C1179" s="212">
        <f>SUM(C1176,C1178)</f>
        <v>0</v>
      </c>
      <c r="D1179" s="212">
        <f>SUM(D1176,D1178)</f>
        <v>26324</v>
      </c>
      <c r="E1179" s="212">
        <f>SUM(E1176,E1178)</f>
        <v>26324</v>
      </c>
    </row>
    <row r="1180" spans="1:5" s="22" customFormat="1" ht="12" customHeight="1">
      <c r="A1180" s="44"/>
      <c r="B1180" s="25"/>
      <c r="C1180" s="214"/>
      <c r="D1180" s="215"/>
      <c r="E1180" s="215"/>
    </row>
    <row r="1181" spans="1:5" s="55" customFormat="1" ht="12" customHeight="1">
      <c r="A1181" s="37" t="s">
        <v>173</v>
      </c>
      <c r="B1181" s="38" t="s">
        <v>174</v>
      </c>
      <c r="C1181" s="209"/>
      <c r="D1181" s="33"/>
      <c r="E1181" s="33"/>
    </row>
    <row r="1182" spans="1:5" s="22" customFormat="1" ht="12" customHeight="1">
      <c r="A1182" s="30" t="s">
        <v>52</v>
      </c>
      <c r="B1182" s="31">
        <v>5200</v>
      </c>
      <c r="C1182" s="211">
        <v>12000</v>
      </c>
      <c r="D1182" s="36">
        <v>12000</v>
      </c>
      <c r="E1182" s="36"/>
    </row>
    <row r="1183" spans="1:5" s="22" customFormat="1" ht="12" customHeight="1">
      <c r="A1183" s="30" t="s">
        <v>53</v>
      </c>
      <c r="B1183" s="31"/>
      <c r="C1183" s="211">
        <f aca="true" t="shared" si="0" ref="C1183:E1184">SUM(C1182)</f>
        <v>12000</v>
      </c>
      <c r="D1183" s="211">
        <f>SUM(D1182)</f>
        <v>12000</v>
      </c>
      <c r="E1183" s="211">
        <f>SUM(E1182)</f>
        <v>0</v>
      </c>
    </row>
    <row r="1184" spans="1:5" s="22" customFormat="1" ht="12" customHeight="1" thickBot="1">
      <c r="A1184" s="30" t="s">
        <v>54</v>
      </c>
      <c r="B1184" s="31">
        <v>9999</v>
      </c>
      <c r="C1184" s="225">
        <f t="shared" si="0"/>
        <v>12000</v>
      </c>
      <c r="D1184" s="226">
        <f t="shared" si="0"/>
        <v>12000</v>
      </c>
      <c r="E1184" s="226">
        <f t="shared" si="0"/>
        <v>0</v>
      </c>
    </row>
    <row r="1185" spans="1:5" s="22" customFormat="1" ht="12" customHeight="1">
      <c r="A1185" s="30" t="s">
        <v>81</v>
      </c>
      <c r="B1185" s="31"/>
      <c r="C1185" s="210">
        <f>SUM(C1150,C1157,C1171,C1179,C1184)</f>
        <v>31000</v>
      </c>
      <c r="D1185" s="210">
        <f>SUM(D1150,D1157,D1171,D1179,D1184)</f>
        <v>300944</v>
      </c>
      <c r="E1185" s="210">
        <f>SUM(E1150,E1157,E1171,E1179,E1184)</f>
        <v>288944</v>
      </c>
    </row>
    <row r="1186" spans="1:5" s="41" customFormat="1" ht="12" customHeight="1" thickBot="1">
      <c r="A1186" s="206" t="s">
        <v>82</v>
      </c>
      <c r="B1186" s="218"/>
      <c r="C1186" s="219">
        <f>SUM(C1185)</f>
        <v>31000</v>
      </c>
      <c r="D1186" s="230">
        <f>SUM(D1185)</f>
        <v>300944</v>
      </c>
      <c r="E1186" s="230">
        <f>SUM(E1185)</f>
        <v>288944</v>
      </c>
    </row>
    <row r="1187" spans="1:5" s="41" customFormat="1" ht="12" customHeight="1" thickTop="1">
      <c r="A1187" s="234"/>
      <c r="B1187" s="29"/>
      <c r="C1187" s="228"/>
      <c r="D1187" s="229"/>
      <c r="E1187" s="229"/>
    </row>
    <row r="1188" spans="1:5" s="52" customFormat="1" ht="12" customHeight="1">
      <c r="A1188" s="37" t="s">
        <v>83</v>
      </c>
      <c r="B1188" s="38"/>
      <c r="C1188" s="211"/>
      <c r="D1188" s="36"/>
      <c r="E1188" s="36"/>
    </row>
    <row r="1189" spans="1:5" s="52" customFormat="1" ht="12" customHeight="1">
      <c r="A1189" s="37" t="s">
        <v>88</v>
      </c>
      <c r="B1189" s="38"/>
      <c r="C1189" s="211"/>
      <c r="D1189" s="36"/>
      <c r="E1189" s="36"/>
    </row>
    <row r="1190" spans="1:5" s="55" customFormat="1" ht="12" customHeight="1">
      <c r="A1190" s="37" t="s">
        <v>570</v>
      </c>
      <c r="B1190" s="38" t="s">
        <v>569</v>
      </c>
      <c r="C1190" s="209"/>
      <c r="D1190" s="33"/>
      <c r="E1190" s="33"/>
    </row>
    <row r="1191" spans="1:5" s="22" customFormat="1" ht="12" customHeight="1">
      <c r="A1191" s="30" t="s">
        <v>61</v>
      </c>
      <c r="B1191" s="31">
        <v>5500</v>
      </c>
      <c r="C1191" s="211"/>
      <c r="D1191" s="36">
        <v>2331</v>
      </c>
      <c r="E1191" s="36">
        <v>2331</v>
      </c>
    </row>
    <row r="1192" spans="1:5" s="22" customFormat="1" ht="12" customHeight="1">
      <c r="A1192" s="30" t="s">
        <v>53</v>
      </c>
      <c r="B1192" s="31"/>
      <c r="C1192" s="211">
        <f aca="true" t="shared" si="1" ref="C1192:E1193">SUM(C1191)</f>
        <v>0</v>
      </c>
      <c r="D1192" s="36">
        <f t="shared" si="1"/>
        <v>2331</v>
      </c>
      <c r="E1192" s="36">
        <f t="shared" si="1"/>
        <v>2331</v>
      </c>
    </row>
    <row r="1193" spans="1:5" s="22" customFormat="1" ht="12" customHeight="1" thickBot="1">
      <c r="A1193" s="30" t="s">
        <v>54</v>
      </c>
      <c r="B1193" s="31">
        <v>9999</v>
      </c>
      <c r="C1193" s="225">
        <f t="shared" si="1"/>
        <v>0</v>
      </c>
      <c r="D1193" s="226">
        <f t="shared" si="1"/>
        <v>2331</v>
      </c>
      <c r="E1193" s="226">
        <f t="shared" si="1"/>
        <v>2331</v>
      </c>
    </row>
    <row r="1194" spans="1:5" s="22" customFormat="1" ht="12" customHeight="1">
      <c r="A1194" s="30"/>
      <c r="B1194" s="31"/>
      <c r="C1194" s="237"/>
      <c r="D1194" s="45"/>
      <c r="E1194" s="45"/>
    </row>
    <row r="1195" spans="1:5" s="55" customFormat="1" ht="12" customHeight="1">
      <c r="A1195" s="37" t="s">
        <v>486</v>
      </c>
      <c r="B1195" s="38" t="s">
        <v>487</v>
      </c>
      <c r="C1195" s="209"/>
      <c r="D1195" s="33"/>
      <c r="E1195" s="33"/>
    </row>
    <row r="1196" spans="1:5" s="41" customFormat="1" ht="12" customHeight="1">
      <c r="A1196" s="30" t="s">
        <v>353</v>
      </c>
      <c r="B1196" s="31">
        <v>1000</v>
      </c>
      <c r="C1196" s="211">
        <f>SUM(C1197:C1197)</f>
        <v>0</v>
      </c>
      <c r="D1196" s="36">
        <f>SUM(D1197:D1197)</f>
        <v>6700</v>
      </c>
      <c r="E1196" s="36">
        <f>SUM(E1197:E1197)</f>
        <v>6700</v>
      </c>
    </row>
    <row r="1197" spans="1:5" s="41" customFormat="1" ht="12" customHeight="1">
      <c r="A1197" s="34" t="s">
        <v>357</v>
      </c>
      <c r="B1197" s="35">
        <v>1020</v>
      </c>
      <c r="C1197" s="216"/>
      <c r="D1197" s="50">
        <v>6700</v>
      </c>
      <c r="E1197" s="50">
        <v>6700</v>
      </c>
    </row>
    <row r="1198" spans="1:6" s="52" customFormat="1" ht="12" customHeight="1" thickBot="1">
      <c r="A1198" s="37" t="s">
        <v>482</v>
      </c>
      <c r="B1198" s="38">
        <v>9999</v>
      </c>
      <c r="C1198" s="270">
        <f>SUM(C1196)</f>
        <v>0</v>
      </c>
      <c r="D1198" s="270">
        <f>SUM(D1196)</f>
        <v>6700</v>
      </c>
      <c r="E1198" s="270">
        <f>SUM(E1196)</f>
        <v>6700</v>
      </c>
      <c r="F1198" s="284"/>
    </row>
    <row r="1199" spans="1:5" s="22" customFormat="1" ht="12" customHeight="1">
      <c r="A1199" s="30" t="s">
        <v>52</v>
      </c>
      <c r="B1199" s="31">
        <v>5200</v>
      </c>
      <c r="C1199" s="211">
        <v>12000</v>
      </c>
      <c r="D1199" s="36">
        <v>51487</v>
      </c>
      <c r="E1199" s="36">
        <v>51487</v>
      </c>
    </row>
    <row r="1200" spans="1:5" s="22" customFormat="1" ht="12" customHeight="1">
      <c r="A1200" s="30" t="s">
        <v>53</v>
      </c>
      <c r="B1200" s="31"/>
      <c r="C1200" s="211">
        <f>SUM(C1199)</f>
        <v>12000</v>
      </c>
      <c r="D1200" s="36">
        <f>SUM(D1199)</f>
        <v>51487</v>
      </c>
      <c r="E1200" s="36">
        <f>SUM(E1199)</f>
        <v>51487</v>
      </c>
    </row>
    <row r="1201" spans="1:5" s="22" customFormat="1" ht="12" customHeight="1" thickBot="1">
      <c r="A1201" s="30" t="s">
        <v>54</v>
      </c>
      <c r="B1201" s="31">
        <v>9999</v>
      </c>
      <c r="C1201" s="225">
        <f>SUM(C1198,C1200)</f>
        <v>12000</v>
      </c>
      <c r="D1201" s="225">
        <f>SUM(D1198,D1200)</f>
        <v>58187</v>
      </c>
      <c r="E1201" s="225">
        <f>SUM(E1198,E1200)</f>
        <v>58187</v>
      </c>
    </row>
    <row r="1202" spans="1:5" s="22" customFormat="1" ht="12" customHeight="1">
      <c r="A1202" s="30"/>
      <c r="B1202" s="31"/>
      <c r="C1202" s="237"/>
      <c r="D1202" s="45"/>
      <c r="E1202" s="45"/>
    </row>
    <row r="1203" spans="1:5" s="55" customFormat="1" ht="12" customHeight="1">
      <c r="A1203" s="37" t="s">
        <v>93</v>
      </c>
      <c r="B1203" s="38" t="s">
        <v>94</v>
      </c>
      <c r="C1203" s="209"/>
      <c r="D1203" s="33"/>
      <c r="E1203" s="33"/>
    </row>
    <row r="1204" spans="1:5" s="41" customFormat="1" ht="12" customHeight="1">
      <c r="A1204" s="30" t="s">
        <v>353</v>
      </c>
      <c r="B1204" s="31">
        <v>1000</v>
      </c>
      <c r="C1204" s="211">
        <f>SUM(C1205:C1206)</f>
        <v>0</v>
      </c>
      <c r="D1204" s="36">
        <f>SUM(D1205:D1206)</f>
        <v>17602</v>
      </c>
      <c r="E1204" s="36">
        <f>SUM(E1205:E1206)</f>
        <v>17602</v>
      </c>
    </row>
    <row r="1205" spans="1:5" s="43" customFormat="1" ht="12" customHeight="1">
      <c r="A1205" s="34" t="s">
        <v>356</v>
      </c>
      <c r="B1205" s="35">
        <v>1016</v>
      </c>
      <c r="C1205" s="209"/>
      <c r="D1205" s="33">
        <v>6602</v>
      </c>
      <c r="E1205" s="33">
        <v>6602</v>
      </c>
    </row>
    <row r="1206" spans="1:5" s="43" customFormat="1" ht="12" customHeight="1">
      <c r="A1206" s="34" t="s">
        <v>357</v>
      </c>
      <c r="B1206" s="35">
        <v>1020</v>
      </c>
      <c r="C1206" s="209"/>
      <c r="D1206" s="33">
        <v>11000</v>
      </c>
      <c r="E1206" s="33">
        <v>11000</v>
      </c>
    </row>
    <row r="1207" spans="1:5" s="22" customFormat="1" ht="12" customHeight="1">
      <c r="A1207" s="30" t="s">
        <v>267</v>
      </c>
      <c r="B1207" s="31">
        <v>9999</v>
      </c>
      <c r="C1207" s="211">
        <f>SUM(C1204)</f>
        <v>0</v>
      </c>
      <c r="D1207" s="36">
        <f>SUM(D1204)</f>
        <v>17602</v>
      </c>
      <c r="E1207" s="36">
        <f>SUM(E1204)</f>
        <v>17602</v>
      </c>
    </row>
    <row r="1208" spans="1:5" s="56" customFormat="1" ht="12" customHeight="1">
      <c r="A1208" s="37" t="s">
        <v>52</v>
      </c>
      <c r="B1208" s="38">
        <v>5200</v>
      </c>
      <c r="C1208" s="211"/>
      <c r="D1208" s="36"/>
      <c r="E1208" s="36"/>
    </row>
    <row r="1209" spans="1:5" s="56" customFormat="1" ht="12" customHeight="1">
      <c r="A1209" s="37" t="s">
        <v>53</v>
      </c>
      <c r="B1209" s="38"/>
      <c r="C1209" s="211">
        <f>SUM(C1208)</f>
        <v>0</v>
      </c>
      <c r="D1209" s="36">
        <f>SUM(D1208)</f>
        <v>0</v>
      </c>
      <c r="E1209" s="36">
        <f>SUM(E1208)</f>
        <v>0</v>
      </c>
    </row>
    <row r="1210" spans="1:5" s="56" customFormat="1" ht="12" customHeight="1" thickBot="1">
      <c r="A1210" s="37" t="s">
        <v>54</v>
      </c>
      <c r="B1210" s="38">
        <v>9999</v>
      </c>
      <c r="C1210" s="225">
        <f>SUM(C1209,C1207)</f>
        <v>0</v>
      </c>
      <c r="D1210" s="226">
        <f>SUM(D1209,D1207)</f>
        <v>17602</v>
      </c>
      <c r="E1210" s="226">
        <f>SUM(E1209,E1207)</f>
        <v>17602</v>
      </c>
    </row>
    <row r="1211" spans="1:5" s="56" customFormat="1" ht="12" customHeight="1">
      <c r="A1211" s="37"/>
      <c r="B1211" s="38"/>
      <c r="C1211" s="228"/>
      <c r="D1211" s="229"/>
      <c r="E1211" s="229"/>
    </row>
    <row r="1212" spans="1:5" s="52" customFormat="1" ht="12" customHeight="1">
      <c r="A1212" s="37" t="s">
        <v>95</v>
      </c>
      <c r="B1212" s="38"/>
      <c r="C1212" s="211">
        <f>SUM(C1193,C1201,C1210)</f>
        <v>12000</v>
      </c>
      <c r="D1212" s="211">
        <f>SUM(D1193,D1201,D1210)</f>
        <v>78120</v>
      </c>
      <c r="E1212" s="211">
        <f>SUM(E1193,E1201,E1210)</f>
        <v>78120</v>
      </c>
    </row>
    <row r="1213" spans="1:5" s="52" customFormat="1" ht="12" customHeight="1">
      <c r="A1213" s="37"/>
      <c r="B1213" s="38"/>
      <c r="C1213" s="211"/>
      <c r="D1213" s="36"/>
      <c r="E1213" s="36"/>
    </row>
    <row r="1214" spans="1:5" s="52" customFormat="1" ht="12" customHeight="1" thickBot="1">
      <c r="A1214" s="259" t="s">
        <v>96</v>
      </c>
      <c r="B1214" s="260"/>
      <c r="C1214" s="219">
        <f>SUM(C1212)</f>
        <v>12000</v>
      </c>
      <c r="D1214" s="230">
        <f>SUM(D1212)</f>
        <v>78120</v>
      </c>
      <c r="E1214" s="230">
        <f>SUM(E1212)</f>
        <v>78120</v>
      </c>
    </row>
    <row r="1215" spans="1:5" s="52" customFormat="1" ht="12" customHeight="1" thickTop="1">
      <c r="A1215" s="62"/>
      <c r="B1215" s="63"/>
      <c r="C1215" s="228"/>
      <c r="D1215" s="229"/>
      <c r="E1215" s="229"/>
    </row>
    <row r="1216" spans="1:5" s="43" customFormat="1" ht="12" customHeight="1">
      <c r="A1216" s="30" t="s">
        <v>97</v>
      </c>
      <c r="B1216" s="31"/>
      <c r="C1216" s="209"/>
      <c r="D1216" s="33"/>
      <c r="E1216" s="33"/>
    </row>
    <row r="1217" spans="1:5" s="43" customFormat="1" ht="12" customHeight="1">
      <c r="A1217" s="30" t="s">
        <v>98</v>
      </c>
      <c r="B1217" s="31"/>
      <c r="C1217" s="209"/>
      <c r="D1217" s="33"/>
      <c r="E1217" s="33"/>
    </row>
    <row r="1218" spans="1:5" s="43" customFormat="1" ht="12" customHeight="1">
      <c r="A1218" s="30" t="s">
        <v>99</v>
      </c>
      <c r="B1218" s="31" t="s">
        <v>100</v>
      </c>
      <c r="C1218" s="209"/>
      <c r="D1218" s="33"/>
      <c r="E1218" s="33"/>
    </row>
    <row r="1219" spans="1:5" s="41" customFormat="1" ht="12" customHeight="1">
      <c r="A1219" s="30" t="s">
        <v>353</v>
      </c>
      <c r="B1219" s="31">
        <v>1000</v>
      </c>
      <c r="C1219" s="211">
        <f>SUM(C1220)</f>
        <v>0</v>
      </c>
      <c r="D1219" s="36">
        <f>SUM(D1220)</f>
        <v>17976</v>
      </c>
      <c r="E1219" s="36">
        <f>SUM(E1220)</f>
        <v>17976</v>
      </c>
    </row>
    <row r="1220" spans="1:5" s="43" customFormat="1" ht="12" customHeight="1">
      <c r="A1220" s="34" t="s">
        <v>361</v>
      </c>
      <c r="B1220" s="35">
        <v>1098</v>
      </c>
      <c r="C1220" s="209"/>
      <c r="D1220" s="33">
        <v>17976</v>
      </c>
      <c r="E1220" s="33">
        <v>17976</v>
      </c>
    </row>
    <row r="1221" spans="1:5" s="41" customFormat="1" ht="12" customHeight="1" thickBot="1">
      <c r="A1221" s="30" t="s">
        <v>35</v>
      </c>
      <c r="B1221" s="31">
        <v>9999</v>
      </c>
      <c r="C1221" s="225">
        <f>SUM(C1219)</f>
        <v>0</v>
      </c>
      <c r="D1221" s="226">
        <f>SUM(D1219)</f>
        <v>17976</v>
      </c>
      <c r="E1221" s="226">
        <f>SUM(E1219)</f>
        <v>17976</v>
      </c>
    </row>
    <row r="1222" spans="1:5" s="41" customFormat="1" ht="12" customHeight="1">
      <c r="A1222" s="30"/>
      <c r="B1222" s="31"/>
      <c r="C1222" s="228"/>
      <c r="D1222" s="229"/>
      <c r="E1222" s="229"/>
    </row>
    <row r="1223" spans="1:5" s="41" customFormat="1" ht="12" customHeight="1">
      <c r="A1223" s="30" t="s">
        <v>101</v>
      </c>
      <c r="B1223" s="31"/>
      <c r="C1223" s="211">
        <f>SUM(C1221)</f>
        <v>0</v>
      </c>
      <c r="D1223" s="36">
        <f>SUM(D1221)</f>
        <v>17976</v>
      </c>
      <c r="E1223" s="36">
        <f>SUM(E1221)</f>
        <v>17976</v>
      </c>
    </row>
    <row r="1224" spans="1:5" s="41" customFormat="1" ht="12" customHeight="1">
      <c r="A1224" s="30"/>
      <c r="B1224" s="31"/>
      <c r="C1224" s="211"/>
      <c r="D1224" s="36"/>
      <c r="E1224" s="36"/>
    </row>
    <row r="1225" spans="1:5" s="41" customFormat="1" ht="12" customHeight="1" thickBot="1">
      <c r="A1225" s="206" t="s">
        <v>102</v>
      </c>
      <c r="B1225" s="218"/>
      <c r="C1225" s="219">
        <f>SUM(C1223)</f>
        <v>0</v>
      </c>
      <c r="D1225" s="230">
        <f>SUM(D1223)</f>
        <v>17976</v>
      </c>
      <c r="E1225" s="230">
        <f>SUM(E1223)</f>
        <v>17976</v>
      </c>
    </row>
    <row r="1226" spans="1:5" s="52" customFormat="1" ht="12" customHeight="1" thickTop="1">
      <c r="A1226" s="62"/>
      <c r="B1226" s="63"/>
      <c r="C1226" s="228"/>
      <c r="D1226" s="229"/>
      <c r="E1226" s="229"/>
    </row>
    <row r="1227" spans="1:5" s="55" customFormat="1" ht="21.75" thickBot="1">
      <c r="A1227" s="305" t="s">
        <v>488</v>
      </c>
      <c r="B1227" s="260"/>
      <c r="C1227" s="306">
        <f>SUM(C1076,C1102,C1127,C1139,C1186,C1214,C1225)</f>
        <v>478743</v>
      </c>
      <c r="D1227" s="307">
        <f>SUM(D1076,D1102,D1127,D1139,D1186,D1214,D1225)</f>
        <v>2153943</v>
      </c>
      <c r="E1227" s="307">
        <f>SUM(E1076,E1102,E1127,E1139,E1186,E1214,E1225)</f>
        <v>2141943</v>
      </c>
    </row>
    <row r="1228" spans="1:5" s="55" customFormat="1" ht="12" thickTop="1">
      <c r="A1228" s="308"/>
      <c r="B1228" s="63"/>
      <c r="C1228" s="207"/>
      <c r="D1228" s="208"/>
      <c r="E1228" s="208"/>
    </row>
    <row r="1229" spans="1:5" s="52" customFormat="1" ht="12" customHeight="1">
      <c r="A1229" s="37" t="s">
        <v>175</v>
      </c>
      <c r="B1229" s="38"/>
      <c r="C1229" s="211"/>
      <c r="D1229" s="36"/>
      <c r="E1229" s="36"/>
    </row>
    <row r="1230" spans="1:5" s="52" customFormat="1" ht="12" customHeight="1" thickBot="1">
      <c r="A1230" s="259" t="s">
        <v>176</v>
      </c>
      <c r="B1230" s="260"/>
      <c r="C1230" s="261">
        <f>SUM(C1052,C1227)</f>
        <v>13601073</v>
      </c>
      <c r="D1230" s="262">
        <f>SUM(D1052,D1227)</f>
        <v>16978049</v>
      </c>
      <c r="E1230" s="262">
        <f>SUM(E1052,E1227)</f>
        <v>16966049</v>
      </c>
    </row>
    <row r="1231" spans="1:5" s="4" customFormat="1" ht="24.75" customHeight="1" thickBot="1" thickTop="1">
      <c r="A1231" s="309" t="s">
        <v>177</v>
      </c>
      <c r="B1231" s="310"/>
      <c r="C1231" s="311">
        <f>SUM(C481,C1230)</f>
        <v>30579944</v>
      </c>
      <c r="D1231" s="312">
        <f>SUM(D481,D1230)</f>
        <v>36132403</v>
      </c>
      <c r="E1231" s="312">
        <f>SUM(E481,E1230)</f>
        <v>35434651</v>
      </c>
    </row>
    <row r="1235" spans="2:4" ht="12" customHeight="1">
      <c r="B1235" s="4" t="s">
        <v>625</v>
      </c>
      <c r="C1235" s="17"/>
      <c r="D1235" s="17"/>
    </row>
    <row r="1236" spans="2:4" ht="12" customHeight="1">
      <c r="B1236" s="4" t="s">
        <v>626</v>
      </c>
      <c r="C1236" s="20"/>
      <c r="D1236" s="20"/>
    </row>
    <row r="1237" spans="2:4" ht="12" customHeight="1">
      <c r="B1237" s="4"/>
      <c r="C1237" s="65" t="s">
        <v>627</v>
      </c>
      <c r="D1237" s="17"/>
    </row>
    <row r="1238" spans="2:3" ht="12" customHeight="1">
      <c r="B1238" s="24"/>
      <c r="C1238" s="24"/>
    </row>
    <row r="1239" spans="2:3" ht="12" customHeight="1">
      <c r="B1239" s="24"/>
      <c r="C1239" s="24"/>
    </row>
    <row r="1240" spans="2:3" ht="12" customHeight="1">
      <c r="B1240" s="24"/>
      <c r="C1240" s="24"/>
    </row>
    <row r="1244" spans="2:3" ht="12" customHeight="1">
      <c r="B1244" s="24"/>
      <c r="C1244" s="24"/>
    </row>
    <row r="1245" spans="2:3" ht="12" customHeight="1">
      <c r="B1245" s="24"/>
      <c r="C1245" s="24"/>
    </row>
    <row r="1246" s="22" customFormat="1" ht="12" customHeight="1"/>
    <row r="1247" spans="2:3" s="22" customFormat="1" ht="12" customHeight="1">
      <c r="B1247" s="26"/>
      <c r="C1247" s="193"/>
    </row>
    <row r="1248" spans="2:3" s="22" customFormat="1" ht="12" customHeight="1">
      <c r="B1248" s="26"/>
      <c r="C1248" s="193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6:H36"/>
  <sheetViews>
    <sheetView workbookViewId="0" topLeftCell="A1">
      <selection activeCell="F34" sqref="F34:H36"/>
    </sheetView>
  </sheetViews>
  <sheetFormatPr defaultColWidth="9.140625" defaultRowHeight="12.75"/>
  <cols>
    <col min="1" max="1" width="9.140625" style="80" customWidth="1"/>
    <col min="2" max="5" width="12.140625" style="80" customWidth="1"/>
    <col min="6" max="6" width="10.57421875" style="80" customWidth="1"/>
    <col min="7" max="7" width="14.00390625" style="80" customWidth="1"/>
    <col min="8" max="8" width="12.421875" style="80" customWidth="1"/>
    <col min="9" max="16384" width="9.140625" style="80" customWidth="1"/>
  </cols>
  <sheetData>
    <row r="6" ht="14.25">
      <c r="G6" s="98" t="s">
        <v>452</v>
      </c>
    </row>
    <row r="7" ht="14.25">
      <c r="G7" s="163"/>
    </row>
    <row r="9" spans="2:8" s="2" customFormat="1" ht="15">
      <c r="B9" s="97" t="s">
        <v>389</v>
      </c>
      <c r="C9" s="97"/>
      <c r="D9" s="97"/>
      <c r="E9" s="97"/>
      <c r="F9" s="97"/>
      <c r="G9" s="97"/>
      <c r="H9" s="97"/>
    </row>
    <row r="10" spans="2:8" s="2" customFormat="1" ht="15">
      <c r="B10" s="97"/>
      <c r="C10" s="97"/>
      <c r="D10" s="97"/>
      <c r="E10" s="97"/>
      <c r="F10" s="97"/>
      <c r="G10" s="97"/>
      <c r="H10" s="97"/>
    </row>
    <row r="11" spans="2:8" s="2" customFormat="1" ht="15">
      <c r="B11" s="97" t="s">
        <v>390</v>
      </c>
      <c r="C11" s="97"/>
      <c r="D11" s="97"/>
      <c r="E11" s="97"/>
      <c r="F11" s="97"/>
      <c r="G11" s="97"/>
      <c r="H11" s="97"/>
    </row>
    <row r="12" spans="2:8" s="2" customFormat="1" ht="15">
      <c r="B12" s="97" t="s">
        <v>391</v>
      </c>
      <c r="C12" s="97"/>
      <c r="D12" s="97"/>
      <c r="E12" s="97"/>
      <c r="F12" s="97"/>
      <c r="G12" s="97"/>
      <c r="H12" s="97"/>
    </row>
    <row r="13" spans="2:8" s="2" customFormat="1" ht="15">
      <c r="B13" s="97" t="s">
        <v>172</v>
      </c>
      <c r="C13" s="97"/>
      <c r="D13" s="97"/>
      <c r="E13" s="97"/>
      <c r="F13" s="97"/>
      <c r="G13" s="97"/>
      <c r="H13" s="97"/>
    </row>
    <row r="17" spans="2:8" s="77" customFormat="1" ht="14.25">
      <c r="B17" s="99"/>
      <c r="C17" s="100"/>
      <c r="D17" s="101" t="s">
        <v>166</v>
      </c>
      <c r="E17" s="100"/>
      <c r="F17" s="102"/>
      <c r="G17" s="15" t="s">
        <v>2</v>
      </c>
      <c r="H17" s="15" t="s">
        <v>4</v>
      </c>
    </row>
    <row r="18" spans="2:8" s="77" customFormat="1" ht="14.25">
      <c r="B18" s="103"/>
      <c r="C18" s="104"/>
      <c r="D18" s="104"/>
      <c r="E18" s="104"/>
      <c r="F18" s="105"/>
      <c r="G18" s="16" t="s">
        <v>490</v>
      </c>
      <c r="H18" s="16">
        <v>2005</v>
      </c>
    </row>
    <row r="19" spans="2:8" ht="26.25" customHeight="1">
      <c r="B19" s="106" t="s">
        <v>392</v>
      </c>
      <c r="C19" s="107"/>
      <c r="D19" s="107"/>
      <c r="E19" s="107"/>
      <c r="F19" s="108"/>
      <c r="G19" s="109">
        <v>297346</v>
      </c>
      <c r="H19" s="109">
        <v>185860</v>
      </c>
    </row>
    <row r="20" spans="2:8" ht="26.25" customHeight="1">
      <c r="B20" s="106" t="s">
        <v>393</v>
      </c>
      <c r="C20" s="107"/>
      <c r="D20" s="107"/>
      <c r="E20" s="107"/>
      <c r="F20" s="108"/>
      <c r="G20" s="109">
        <v>0</v>
      </c>
      <c r="H20" s="109">
        <v>8429</v>
      </c>
    </row>
    <row r="21" spans="2:8" ht="26.25" customHeight="1">
      <c r="B21" s="106" t="s">
        <v>394</v>
      </c>
      <c r="C21" s="107"/>
      <c r="D21" s="107"/>
      <c r="E21" s="107"/>
      <c r="F21" s="108"/>
      <c r="G21" s="109">
        <v>138397</v>
      </c>
      <c r="H21" s="109">
        <v>1332510</v>
      </c>
    </row>
    <row r="22" spans="2:8" ht="26.25" customHeight="1">
      <c r="B22" s="106" t="s">
        <v>395</v>
      </c>
      <c r="C22" s="107"/>
      <c r="D22" s="107"/>
      <c r="E22" s="107"/>
      <c r="F22" s="108"/>
      <c r="G22" s="109"/>
      <c r="H22" s="109">
        <v>230104</v>
      </c>
    </row>
    <row r="23" spans="2:8" ht="26.25" customHeight="1">
      <c r="B23" s="106" t="s">
        <v>396</v>
      </c>
      <c r="C23" s="107"/>
      <c r="D23" s="107"/>
      <c r="E23" s="107"/>
      <c r="F23" s="108"/>
      <c r="G23" s="109">
        <v>31000</v>
      </c>
      <c r="H23" s="109">
        <v>288944</v>
      </c>
    </row>
    <row r="24" spans="2:8" ht="26.25" customHeight="1">
      <c r="B24" s="106" t="s">
        <v>397</v>
      </c>
      <c r="C24" s="107"/>
      <c r="D24" s="107"/>
      <c r="E24" s="107"/>
      <c r="F24" s="108"/>
      <c r="G24" s="109">
        <v>12000</v>
      </c>
      <c r="H24" s="109">
        <v>78120</v>
      </c>
    </row>
    <row r="25" spans="2:8" ht="26.25" customHeight="1">
      <c r="B25" s="106" t="s">
        <v>398</v>
      </c>
      <c r="C25" s="107"/>
      <c r="D25" s="107"/>
      <c r="E25" s="107"/>
      <c r="F25" s="108"/>
      <c r="G25" s="109"/>
      <c r="H25" s="109">
        <v>17976</v>
      </c>
    </row>
    <row r="26" spans="2:8" s="77" customFormat="1" ht="26.25" customHeight="1">
      <c r="B26" s="106" t="s">
        <v>399</v>
      </c>
      <c r="C26" s="110"/>
      <c r="D26" s="110"/>
      <c r="E26" s="110"/>
      <c r="F26" s="111"/>
      <c r="G26" s="112">
        <f>SUM(G19:G25)</f>
        <v>478743</v>
      </c>
      <c r="H26" s="112">
        <f>SUM(H19:H25)</f>
        <v>2141943</v>
      </c>
    </row>
    <row r="34" spans="6:8" s="77" customFormat="1" ht="14.25">
      <c r="F34" s="4" t="s">
        <v>625</v>
      </c>
      <c r="G34" s="17"/>
      <c r="H34" s="17"/>
    </row>
    <row r="35" spans="6:8" s="77" customFormat="1" ht="14.25">
      <c r="F35" s="4" t="s">
        <v>626</v>
      </c>
      <c r="G35" s="20"/>
      <c r="H35" s="20"/>
    </row>
    <row r="36" spans="6:8" s="77" customFormat="1" ht="14.25">
      <c r="F36" s="4"/>
      <c r="G36" s="65" t="s">
        <v>627</v>
      </c>
      <c r="H36" s="17"/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C3:H53"/>
  <sheetViews>
    <sheetView workbookViewId="0" topLeftCell="A1">
      <selection activeCell="C51" sqref="C51"/>
    </sheetView>
  </sheetViews>
  <sheetFormatPr defaultColWidth="9.140625" defaultRowHeight="12.75"/>
  <cols>
    <col min="1" max="2" width="9.140625" style="14" customWidth="1"/>
    <col min="3" max="3" width="59.00390625" style="14" customWidth="1"/>
    <col min="4" max="4" width="14.28125" style="114" customWidth="1"/>
    <col min="5" max="5" width="13.57421875" style="14" hidden="1" customWidth="1"/>
    <col min="6" max="7" width="14.7109375" style="14" hidden="1" customWidth="1"/>
    <col min="8" max="8" width="14.00390625" style="14" hidden="1" customWidth="1"/>
    <col min="9" max="16384" width="9.140625" style="14" customWidth="1"/>
  </cols>
  <sheetData>
    <row r="3" s="4" customFormat="1" ht="12.75">
      <c r="D3" s="113"/>
    </row>
    <row r="4" s="4" customFormat="1" ht="12.75">
      <c r="D4" s="113"/>
    </row>
    <row r="5" s="4" customFormat="1" ht="12.75">
      <c r="D5" s="113"/>
    </row>
    <row r="6" ht="12.75">
      <c r="D6" s="4" t="s">
        <v>450</v>
      </c>
    </row>
    <row r="7" ht="12.75">
      <c r="D7" s="4"/>
    </row>
    <row r="8" ht="12.75">
      <c r="D8" s="4"/>
    </row>
    <row r="9" ht="12.75">
      <c r="D9" s="4"/>
    </row>
    <row r="10" ht="12.75">
      <c r="G10" s="4"/>
    </row>
    <row r="11" spans="3:8" s="3" customFormat="1" ht="15">
      <c r="C11" s="6" t="s">
        <v>0</v>
      </c>
      <c r="D11" s="8"/>
      <c r="E11" s="6"/>
      <c r="F11" s="6"/>
      <c r="G11" s="6"/>
      <c r="H11" s="6"/>
    </row>
    <row r="12" spans="3:8" s="3" customFormat="1" ht="15">
      <c r="C12" s="6" t="s">
        <v>400</v>
      </c>
      <c r="D12" s="8"/>
      <c r="E12" s="6"/>
      <c r="F12" s="6"/>
      <c r="G12" s="6"/>
      <c r="H12" s="6"/>
    </row>
    <row r="13" spans="3:8" s="3" customFormat="1" ht="15">
      <c r="C13" s="6" t="s">
        <v>223</v>
      </c>
      <c r="D13" s="8"/>
      <c r="E13" s="6"/>
      <c r="F13" s="6"/>
      <c r="G13" s="6"/>
      <c r="H13" s="6"/>
    </row>
    <row r="14" spans="3:8" ht="15">
      <c r="C14" s="6" t="s">
        <v>491</v>
      </c>
      <c r="D14" s="115"/>
      <c r="E14" s="116"/>
      <c r="F14" s="116"/>
      <c r="G14" s="116"/>
      <c r="H14" s="116"/>
    </row>
    <row r="15" spans="3:8" ht="15">
      <c r="C15" s="6"/>
      <c r="D15" s="115"/>
      <c r="E15" s="116"/>
      <c r="F15" s="116"/>
      <c r="G15" s="116"/>
      <c r="H15" s="116"/>
    </row>
    <row r="16" spans="3:8" ht="15">
      <c r="C16" s="6"/>
      <c r="D16" s="115"/>
      <c r="E16" s="116"/>
      <c r="F16" s="116"/>
      <c r="G16" s="116"/>
      <c r="H16" s="116"/>
    </row>
    <row r="18" spans="3:8" s="10" customFormat="1" ht="38.25" customHeight="1">
      <c r="C18" s="117" t="s">
        <v>401</v>
      </c>
      <c r="D18" s="140" t="s">
        <v>402</v>
      </c>
      <c r="E18" s="117" t="s">
        <v>403</v>
      </c>
      <c r="F18" s="117" t="s">
        <v>404</v>
      </c>
      <c r="G18" s="118" t="s">
        <v>405</v>
      </c>
      <c r="H18" s="117" t="s">
        <v>406</v>
      </c>
    </row>
    <row r="19" spans="3:8" s="10" customFormat="1" ht="12.75" customHeight="1">
      <c r="C19" s="119" t="s">
        <v>407</v>
      </c>
      <c r="D19" s="141" t="s">
        <v>408</v>
      </c>
      <c r="E19" s="119" t="s">
        <v>409</v>
      </c>
      <c r="F19" s="119" t="s">
        <v>410</v>
      </c>
      <c r="G19" s="119" t="s">
        <v>411</v>
      </c>
      <c r="H19" s="119" t="s">
        <v>410</v>
      </c>
    </row>
    <row r="20" spans="3:8" s="10" customFormat="1" ht="12.75">
      <c r="C20" s="120"/>
      <c r="D20" s="121" t="s">
        <v>413</v>
      </c>
      <c r="E20" s="120" t="s">
        <v>413</v>
      </c>
      <c r="F20" s="120" t="s">
        <v>414</v>
      </c>
      <c r="G20" s="120" t="s">
        <v>415</v>
      </c>
      <c r="H20" s="120" t="s">
        <v>412</v>
      </c>
    </row>
    <row r="21" spans="3:8" s="10" customFormat="1" ht="12.75">
      <c r="C21" s="120">
        <v>1</v>
      </c>
      <c r="D21" s="122">
        <v>2</v>
      </c>
      <c r="E21" s="120">
        <v>3</v>
      </c>
      <c r="F21" s="120">
        <v>4</v>
      </c>
      <c r="G21" s="123">
        <v>5</v>
      </c>
      <c r="H21" s="120">
        <v>6</v>
      </c>
    </row>
    <row r="22" spans="3:8" s="4" customFormat="1" ht="12.75">
      <c r="C22" s="124" t="s">
        <v>416</v>
      </c>
      <c r="D22" s="125">
        <f>SUM(D23,D36)</f>
        <v>5661390</v>
      </c>
      <c r="E22" s="125">
        <f>SUM(E23)</f>
        <v>2881821</v>
      </c>
      <c r="F22" s="125">
        <f>SUM(F23)</f>
        <v>180102</v>
      </c>
      <c r="G22" s="125">
        <f>SUM(G23)</f>
        <v>7895706</v>
      </c>
      <c r="H22" s="125">
        <f>SUM(H23)</f>
        <v>0</v>
      </c>
    </row>
    <row r="23" spans="3:8" ht="12.75">
      <c r="C23" s="126" t="s">
        <v>417</v>
      </c>
      <c r="D23" s="127">
        <f>SUM(D24,D25,D28,D29,D31,D32,D33)</f>
        <v>5661390</v>
      </c>
      <c r="E23" s="127">
        <f>SUM(E24,E25,E28,E29,E31,E32,E33)</f>
        <v>2881821</v>
      </c>
      <c r="F23" s="127">
        <f>SUM(F24,F25,F28,F29,F31,F32,F33)</f>
        <v>180102</v>
      </c>
      <c r="G23" s="127">
        <f>SUM(G24,G25,G28,G29,G31,G32,G33)</f>
        <v>7895706</v>
      </c>
      <c r="H23" s="127">
        <f>SUM(H24,H25,H28,H29,H31,H32,H33)</f>
        <v>0</v>
      </c>
    </row>
    <row r="24" spans="3:8" ht="12.75">
      <c r="C24" s="126" t="s">
        <v>418</v>
      </c>
      <c r="D24" s="127"/>
      <c r="E24" s="128"/>
      <c r="F24" s="129"/>
      <c r="G24" s="130"/>
      <c r="H24" s="128"/>
    </row>
    <row r="25" spans="3:8" ht="12.75">
      <c r="C25" s="126" t="s">
        <v>419</v>
      </c>
      <c r="D25" s="127">
        <f>SUM(D26:D27)</f>
        <v>5000000</v>
      </c>
      <c r="E25" s="127">
        <f>SUM(E26:E27)</f>
        <v>2701147</v>
      </c>
      <c r="F25" s="127">
        <f>SUM(F26:F27)</f>
        <v>180102</v>
      </c>
      <c r="G25" s="127">
        <f>SUM(G26:G27)</f>
        <v>7521045</v>
      </c>
      <c r="H25" s="127">
        <f>SUM(H26:H27)</f>
        <v>0</v>
      </c>
    </row>
    <row r="26" spans="3:8" ht="12.75">
      <c r="C26" s="126" t="s">
        <v>420</v>
      </c>
      <c r="D26" s="127">
        <v>0</v>
      </c>
      <c r="E26" s="128"/>
      <c r="F26" s="127">
        <v>180102</v>
      </c>
      <c r="G26" s="131">
        <f>SUM(D26,E26)-F26</f>
        <v>-180102</v>
      </c>
      <c r="H26" s="132"/>
    </row>
    <row r="27" spans="3:8" ht="12.75">
      <c r="C27" s="126" t="s">
        <v>421</v>
      </c>
      <c r="D27" s="127">
        <v>5000000</v>
      </c>
      <c r="E27" s="128">
        <v>2701147</v>
      </c>
      <c r="F27" s="132"/>
      <c r="G27" s="131">
        <f>SUM(D27,E27)-F27</f>
        <v>7701147</v>
      </c>
      <c r="H27" s="132"/>
    </row>
    <row r="28" spans="3:8" ht="12.75">
      <c r="C28" s="126" t="s">
        <v>422</v>
      </c>
      <c r="D28" s="127"/>
      <c r="E28" s="128"/>
      <c r="F28" s="128"/>
      <c r="G28" s="131"/>
      <c r="H28" s="128"/>
    </row>
    <row r="29" spans="3:8" ht="12.75">
      <c r="C29" s="126" t="s">
        <v>423</v>
      </c>
      <c r="D29" s="127">
        <f>SUM(D30)</f>
        <v>286729</v>
      </c>
      <c r="E29" s="127">
        <f>SUM(E30)</f>
        <v>180674</v>
      </c>
      <c r="F29" s="127">
        <f>SUM(F30)</f>
        <v>0</v>
      </c>
      <c r="G29" s="127">
        <f>SUM(G30)</f>
        <v>0</v>
      </c>
      <c r="H29" s="127">
        <f>SUM(H30)</f>
        <v>0</v>
      </c>
    </row>
    <row r="30" spans="3:8" ht="12.75">
      <c r="C30" s="126" t="s">
        <v>424</v>
      </c>
      <c r="D30" s="127">
        <v>286729</v>
      </c>
      <c r="E30" s="128">
        <v>180674</v>
      </c>
      <c r="F30" s="132"/>
      <c r="G30" s="131"/>
      <c r="H30" s="128"/>
    </row>
    <row r="31" spans="3:8" ht="12.75">
      <c r="C31" s="126" t="s">
        <v>425</v>
      </c>
      <c r="D31" s="127"/>
      <c r="E31" s="128"/>
      <c r="F31" s="128"/>
      <c r="G31" s="131"/>
      <c r="H31" s="128"/>
    </row>
    <row r="32" spans="3:8" ht="12.75">
      <c r="C32" s="126" t="s">
        <v>426</v>
      </c>
      <c r="D32" s="127"/>
      <c r="E32" s="128"/>
      <c r="F32" s="128"/>
      <c r="G32" s="131"/>
      <c r="H32" s="128"/>
    </row>
    <row r="33" spans="3:8" ht="12.75">
      <c r="C33" s="126" t="s">
        <v>492</v>
      </c>
      <c r="D33" s="127">
        <f>SUM(D34:D35)</f>
        <v>374661</v>
      </c>
      <c r="E33" s="128"/>
      <c r="F33" s="132"/>
      <c r="G33" s="131">
        <f>SUM(D33,E33)-F33</f>
        <v>374661</v>
      </c>
      <c r="H33" s="128"/>
    </row>
    <row r="34" spans="3:8" ht="12.75">
      <c r="C34" s="126" t="s">
        <v>493</v>
      </c>
      <c r="D34" s="127">
        <v>106400</v>
      </c>
      <c r="E34" s="128"/>
      <c r="F34" s="132"/>
      <c r="G34" s="131"/>
      <c r="H34" s="128"/>
    </row>
    <row r="35" spans="3:8" ht="12.75">
      <c r="C35" s="126" t="s">
        <v>494</v>
      </c>
      <c r="D35" s="127">
        <v>268261</v>
      </c>
      <c r="E35" s="128"/>
      <c r="F35" s="132"/>
      <c r="G35" s="131"/>
      <c r="H35" s="128"/>
    </row>
    <row r="36" spans="3:8" ht="12.75">
      <c r="C36" s="126" t="s">
        <v>427</v>
      </c>
      <c r="D36" s="127"/>
      <c r="E36" s="128"/>
      <c r="F36" s="128"/>
      <c r="G36" s="131"/>
      <c r="H36" s="128"/>
    </row>
    <row r="37" spans="3:8" s="4" customFormat="1" ht="12.75">
      <c r="C37" s="133" t="s">
        <v>428</v>
      </c>
      <c r="D37" s="134">
        <f>SUM(D38,D43)</f>
        <v>0</v>
      </c>
      <c r="E37" s="134">
        <f>SUM(E38,E43)</f>
        <v>0</v>
      </c>
      <c r="F37" s="134">
        <f>SUM(F38,F43)</f>
        <v>0</v>
      </c>
      <c r="G37" s="134">
        <f>SUM(G38,G43)</f>
        <v>0</v>
      </c>
      <c r="H37" s="134">
        <f>SUM(H38,H43)</f>
        <v>0</v>
      </c>
    </row>
    <row r="38" spans="3:8" ht="12.75">
      <c r="C38" s="126" t="s">
        <v>417</v>
      </c>
      <c r="D38" s="127">
        <f>SUM(D39:D42)</f>
        <v>0</v>
      </c>
      <c r="E38" s="127">
        <f>SUM(E39:E42)</f>
        <v>0</v>
      </c>
      <c r="F38" s="127">
        <f>SUM(F39:F42)</f>
        <v>0</v>
      </c>
      <c r="G38" s="127">
        <f>SUM(G39:G42)</f>
        <v>0</v>
      </c>
      <c r="H38" s="127">
        <f>SUM(H39:H42)</f>
        <v>0</v>
      </c>
    </row>
    <row r="39" spans="3:8" ht="12.75">
      <c r="C39" s="126" t="s">
        <v>418</v>
      </c>
      <c r="D39" s="127"/>
      <c r="E39" s="128"/>
      <c r="F39" s="128"/>
      <c r="G39" s="135"/>
      <c r="H39" s="128"/>
    </row>
    <row r="40" spans="3:8" s="137" customFormat="1" ht="33" customHeight="1">
      <c r="C40" s="126" t="s">
        <v>419</v>
      </c>
      <c r="D40" s="127"/>
      <c r="E40" s="136"/>
      <c r="F40" s="136"/>
      <c r="G40" s="136"/>
      <c r="H40" s="136"/>
    </row>
    <row r="41" spans="3:8" ht="12.75">
      <c r="C41" s="126" t="s">
        <v>429</v>
      </c>
      <c r="D41" s="127"/>
      <c r="E41" s="128"/>
      <c r="F41" s="128"/>
      <c r="G41" s="128"/>
      <c r="H41" s="128"/>
    </row>
    <row r="42" spans="3:8" ht="12.75">
      <c r="C42" s="126" t="s">
        <v>430</v>
      </c>
      <c r="D42" s="127"/>
      <c r="E42" s="128"/>
      <c r="F42" s="128"/>
      <c r="G42" s="128"/>
      <c r="H42" s="128"/>
    </row>
    <row r="43" spans="3:8" ht="12.75">
      <c r="C43" s="126" t="s">
        <v>427</v>
      </c>
      <c r="D43" s="127"/>
      <c r="E43" s="128"/>
      <c r="F43" s="128"/>
      <c r="G43" s="128"/>
      <c r="H43" s="128"/>
    </row>
    <row r="44" spans="3:8" s="4" customFormat="1" ht="23.25" customHeight="1">
      <c r="C44" s="138" t="s">
        <v>431</v>
      </c>
      <c r="D44" s="139">
        <f>SUM(D22,D37)</f>
        <v>5661390</v>
      </c>
      <c r="E44" s="139">
        <f>SUM(E22,E37)</f>
        <v>2881821</v>
      </c>
      <c r="F44" s="139">
        <f>SUM(F22,F37)</f>
        <v>180102</v>
      </c>
      <c r="G44" s="139">
        <f>SUM(G22,G37)</f>
        <v>7895706</v>
      </c>
      <c r="H44" s="139">
        <f>SUM(H22,H37)</f>
        <v>0</v>
      </c>
    </row>
    <row r="45" spans="3:8" s="4" customFormat="1" ht="23.25" customHeight="1">
      <c r="C45" s="165"/>
      <c r="D45" s="166"/>
      <c r="E45" s="164"/>
      <c r="F45" s="164"/>
      <c r="G45" s="164"/>
      <c r="H45" s="164"/>
    </row>
    <row r="46" spans="3:8" s="4" customFormat="1" ht="23.25" customHeight="1">
      <c r="C46" s="165"/>
      <c r="D46" s="166"/>
      <c r="E46" s="164"/>
      <c r="F46" s="164"/>
      <c r="G46" s="164"/>
      <c r="H46" s="164"/>
    </row>
    <row r="47" spans="3:8" s="4" customFormat="1" ht="23.25" customHeight="1">
      <c r="C47" s="165"/>
      <c r="D47" s="166"/>
      <c r="E47" s="164"/>
      <c r="F47" s="164"/>
      <c r="G47" s="164"/>
      <c r="H47" s="164"/>
    </row>
    <row r="48" spans="3:5" ht="12.75">
      <c r="C48" s="551" t="s">
        <v>629</v>
      </c>
      <c r="E48" s="17"/>
    </row>
    <row r="49" spans="3:5" ht="12.75">
      <c r="C49" s="70" t="s">
        <v>626</v>
      </c>
      <c r="E49" s="20"/>
    </row>
    <row r="50" spans="4:5" s="4" customFormat="1" ht="12.75">
      <c r="D50" s="552" t="s">
        <v>627</v>
      </c>
      <c r="E50" s="17"/>
    </row>
    <row r="51" s="4" customFormat="1" ht="12.75">
      <c r="C51" s="70"/>
    </row>
    <row r="52" s="4" customFormat="1" ht="12.75">
      <c r="C52" s="70"/>
    </row>
    <row r="53" spans="3:4" ht="12.75">
      <c r="C53" s="4"/>
      <c r="D53" s="4"/>
    </row>
  </sheetData>
  <printOptions horizontalCentered="1"/>
  <pageMargins left="0.2755905511811024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H31"/>
  <sheetViews>
    <sheetView workbookViewId="0" topLeftCell="A1">
      <selection activeCell="E29" sqref="E29"/>
    </sheetView>
  </sheetViews>
  <sheetFormatPr defaultColWidth="9.140625" defaultRowHeight="12.75"/>
  <cols>
    <col min="1" max="1" width="49.57421875" style="14" customWidth="1"/>
    <col min="2" max="2" width="7.140625" style="14" customWidth="1"/>
    <col min="3" max="3" width="9.140625" style="14" customWidth="1"/>
    <col min="4" max="4" width="11.140625" style="14" customWidth="1"/>
    <col min="5" max="5" width="11.8515625" style="14" customWidth="1"/>
    <col min="6" max="6" width="11.28125" style="14" customWidth="1"/>
    <col min="7" max="16384" width="9.140625" style="14" customWidth="1"/>
  </cols>
  <sheetData>
    <row r="2" ht="12.75">
      <c r="E2" s="4" t="s">
        <v>451</v>
      </c>
    </row>
    <row r="3" ht="12.75">
      <c r="E3" s="4"/>
    </row>
    <row r="4" ht="12.75">
      <c r="E4" s="4"/>
    </row>
    <row r="8" spans="2:8" s="1" customFormat="1" ht="17.25" customHeight="1">
      <c r="B8" s="142" t="s">
        <v>432</v>
      </c>
      <c r="D8" s="143"/>
      <c r="E8" s="3"/>
      <c r="F8" s="3"/>
      <c r="G8" s="5"/>
      <c r="H8" s="5"/>
    </row>
    <row r="9" spans="2:6" s="1" customFormat="1" ht="16.5" customHeight="1">
      <c r="B9" s="456" t="s">
        <v>571</v>
      </c>
      <c r="D9" s="144"/>
      <c r="E9" s="144"/>
      <c r="F9" s="144"/>
    </row>
    <row r="10" spans="2:6" s="1" customFormat="1" ht="16.5" customHeight="1">
      <c r="B10" s="456"/>
      <c r="D10" s="144"/>
      <c r="E10" s="144"/>
      <c r="F10" s="144"/>
    </row>
    <row r="11" spans="2:6" s="1" customFormat="1" ht="16.5" customHeight="1">
      <c r="B11" s="142"/>
      <c r="D11" s="144"/>
      <c r="E11" s="144"/>
      <c r="F11" s="144"/>
    </row>
    <row r="12" spans="1:8" ht="16.5" customHeight="1" thickBot="1">
      <c r="A12" s="145"/>
      <c r="B12" s="145"/>
      <c r="C12" s="145"/>
      <c r="D12" s="145"/>
      <c r="E12" s="145"/>
      <c r="G12" s="20"/>
      <c r="H12" s="20"/>
    </row>
    <row r="13" spans="1:6" ht="16.5" customHeight="1">
      <c r="A13" s="146" t="s">
        <v>433</v>
      </c>
      <c r="B13" s="147" t="s">
        <v>434</v>
      </c>
      <c r="C13" s="147" t="s">
        <v>435</v>
      </c>
      <c r="D13" s="148" t="s">
        <v>436</v>
      </c>
      <c r="E13" s="148" t="s">
        <v>437</v>
      </c>
      <c r="F13" s="148" t="s">
        <v>438</v>
      </c>
    </row>
    <row r="14" spans="1:6" ht="16.5" customHeight="1">
      <c r="A14" s="149"/>
      <c r="B14" s="150"/>
      <c r="C14" s="150" t="s">
        <v>439</v>
      </c>
      <c r="D14" s="11"/>
      <c r="E14" s="11"/>
      <c r="F14" s="11" t="s">
        <v>440</v>
      </c>
    </row>
    <row r="15" spans="1:6" ht="16.5" customHeight="1">
      <c r="A15" s="151"/>
      <c r="B15" s="152"/>
      <c r="C15" s="152" t="s">
        <v>441</v>
      </c>
      <c r="D15" s="12"/>
      <c r="E15" s="12"/>
      <c r="F15" s="12" t="s">
        <v>441</v>
      </c>
    </row>
    <row r="16" spans="1:6" ht="16.5" customHeight="1">
      <c r="A16" s="153" t="s">
        <v>442</v>
      </c>
      <c r="B16" s="154" t="s">
        <v>443</v>
      </c>
      <c r="C16" s="155"/>
      <c r="D16" s="156"/>
      <c r="E16" s="155"/>
      <c r="F16" s="155">
        <f>C16+D16-E16</f>
        <v>0</v>
      </c>
    </row>
    <row r="17" spans="1:6" ht="16.5" customHeight="1">
      <c r="A17" s="153" t="s">
        <v>444</v>
      </c>
      <c r="B17" s="154" t="s">
        <v>445</v>
      </c>
      <c r="C17" s="157">
        <v>607934</v>
      </c>
      <c r="D17" s="20">
        <v>-18331</v>
      </c>
      <c r="E17" s="126">
        <v>76333</v>
      </c>
      <c r="F17" s="155">
        <f>C17+D17-E17</f>
        <v>513270</v>
      </c>
    </row>
    <row r="18" spans="1:6" ht="16.5" customHeight="1" thickBot="1">
      <c r="A18" s="153" t="s">
        <v>446</v>
      </c>
      <c r="B18" s="154" t="s">
        <v>443</v>
      </c>
      <c r="C18" s="157">
        <v>155809</v>
      </c>
      <c r="D18" s="155">
        <v>908832</v>
      </c>
      <c r="E18" s="155">
        <v>933672</v>
      </c>
      <c r="F18" s="155">
        <f>C18+D18-E18</f>
        <v>130969</v>
      </c>
    </row>
    <row r="19" spans="1:6" ht="16.5" customHeight="1" thickBot="1">
      <c r="A19" s="153" t="s">
        <v>447</v>
      </c>
      <c r="B19" s="158"/>
      <c r="C19" s="159">
        <f>SUM(C16:C18)</f>
        <v>763743</v>
      </c>
      <c r="D19" s="159">
        <f>SUM(D16:D18)</f>
        <v>890501</v>
      </c>
      <c r="E19" s="159">
        <f>SUM(E16:E18)</f>
        <v>1010005</v>
      </c>
      <c r="F19" s="159">
        <f>SUM(F16:F18)</f>
        <v>644239</v>
      </c>
    </row>
    <row r="20" spans="1:6" ht="16.5" customHeight="1" thickBot="1">
      <c r="A20" s="153" t="s">
        <v>448</v>
      </c>
      <c r="B20" s="158" t="s">
        <v>443</v>
      </c>
      <c r="C20" s="160"/>
      <c r="D20" s="160"/>
      <c r="E20" s="160"/>
      <c r="F20" s="160"/>
    </row>
    <row r="21" spans="1:6" ht="16.5" customHeight="1" thickBot="1">
      <c r="A21" s="161" t="s">
        <v>449</v>
      </c>
      <c r="B21" s="162"/>
      <c r="C21" s="159">
        <f>SUM(C19,C20)</f>
        <v>763743</v>
      </c>
      <c r="D21" s="159">
        <f>SUM(D19,D20)</f>
        <v>890501</v>
      </c>
      <c r="E21" s="159">
        <f>SUM(E19,E20)</f>
        <v>1010005</v>
      </c>
      <c r="F21" s="159">
        <f>SUM(F19,F20)</f>
        <v>644239</v>
      </c>
    </row>
    <row r="26" ht="12.75">
      <c r="F26" s="17"/>
    </row>
    <row r="27" ht="12.75">
      <c r="F27" s="20"/>
    </row>
    <row r="28" spans="4:6" ht="12.75">
      <c r="D28" s="4"/>
      <c r="F28" s="17"/>
    </row>
    <row r="29" spans="3:4" ht="12.75">
      <c r="C29" s="4" t="s">
        <v>625</v>
      </c>
      <c r="D29" s="17"/>
    </row>
    <row r="30" spans="3:4" s="4" customFormat="1" ht="12.75">
      <c r="C30" s="4" t="s">
        <v>626</v>
      </c>
      <c r="D30" s="20"/>
    </row>
    <row r="31" s="4" customFormat="1" ht="12.75">
      <c r="E31" s="65" t="s">
        <v>627</v>
      </c>
    </row>
    <row r="32" s="4" customFormat="1" ht="12.75"/>
  </sheetData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C5:G6"/>
  <sheetViews>
    <sheetView workbookViewId="0" topLeftCell="A1">
      <selection activeCell="H14" sqref="H14"/>
    </sheetView>
  </sheetViews>
  <sheetFormatPr defaultColWidth="9.140625" defaultRowHeight="12.75"/>
  <sheetData>
    <row r="5" spans="3:6" ht="12.75">
      <c r="C5" s="459"/>
      <c r="D5" s="459"/>
      <c r="E5" s="459"/>
      <c r="F5" s="459"/>
    </row>
    <row r="6" spans="3:7" ht="12.75">
      <c r="C6" s="460" t="s">
        <v>624</v>
      </c>
      <c r="D6" s="460"/>
      <c r="E6" s="460"/>
      <c r="F6" s="460"/>
      <c r="G6" s="5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E271"/>
  <sheetViews>
    <sheetView workbookViewId="0" topLeftCell="A1">
      <selection activeCell="C270" sqref="C270"/>
    </sheetView>
  </sheetViews>
  <sheetFormatPr defaultColWidth="9.140625" defaultRowHeight="12" customHeight="1"/>
  <cols>
    <col min="1" max="1" width="50.7109375" style="24" customWidth="1"/>
    <col min="2" max="2" width="10.140625" style="59" customWidth="1"/>
    <col min="3" max="3" width="12.140625" style="513" customWidth="1"/>
    <col min="4" max="4" width="14.57421875" style="527" customWidth="1"/>
    <col min="5" max="16384" width="9.140625" style="24" customWidth="1"/>
  </cols>
  <sheetData>
    <row r="1" spans="2:3" s="22" customFormat="1" ht="12" customHeight="1">
      <c r="B1" s="94"/>
      <c r="C1" s="514" t="s">
        <v>621</v>
      </c>
    </row>
    <row r="2" spans="2:4" s="22" customFormat="1" ht="12" customHeight="1">
      <c r="B2" s="94"/>
      <c r="C2" s="513"/>
      <c r="D2" s="514"/>
    </row>
    <row r="3" spans="1:4" s="519" customFormat="1" ht="15">
      <c r="A3" s="515" t="s">
        <v>605</v>
      </c>
      <c r="B3" s="516"/>
      <c r="C3" s="517"/>
      <c r="D3" s="518"/>
    </row>
    <row r="4" spans="1:4" s="23" customFormat="1" ht="12" customHeight="1">
      <c r="A4" s="520"/>
      <c r="B4" s="521"/>
      <c r="C4" s="522"/>
      <c r="D4" s="523"/>
    </row>
    <row r="5" spans="1:4" s="23" customFormat="1" ht="12" customHeight="1">
      <c r="A5" s="520" t="s">
        <v>606</v>
      </c>
      <c r="B5" s="521"/>
      <c r="C5" s="522"/>
      <c r="D5" s="523"/>
    </row>
    <row r="6" spans="1:4" s="23" customFormat="1" ht="12" customHeight="1">
      <c r="A6" s="520" t="s">
        <v>607</v>
      </c>
      <c r="B6" s="521"/>
      <c r="C6" s="522"/>
      <c r="D6" s="523"/>
    </row>
    <row r="7" spans="1:4" s="23" customFormat="1" ht="12" customHeight="1">
      <c r="A7" s="520" t="s">
        <v>608</v>
      </c>
      <c r="B7" s="521"/>
      <c r="C7" s="522"/>
      <c r="D7" s="523"/>
    </row>
    <row r="8" spans="1:4" ht="12" customHeight="1">
      <c r="A8" s="520"/>
      <c r="B8" s="524"/>
      <c r="C8" s="525"/>
      <c r="D8" s="526"/>
    </row>
    <row r="9" spans="1:4" s="26" customFormat="1" ht="12" customHeight="1">
      <c r="A9" s="25" t="s">
        <v>21</v>
      </c>
      <c r="B9" s="25" t="s">
        <v>609</v>
      </c>
      <c r="C9" s="528" t="s">
        <v>610</v>
      </c>
      <c r="D9" s="528" t="s">
        <v>611</v>
      </c>
    </row>
    <row r="10" spans="1:4" s="28" customFormat="1" ht="12.75">
      <c r="A10" s="27"/>
      <c r="B10" s="27"/>
      <c r="C10" s="27" t="s">
        <v>612</v>
      </c>
      <c r="D10" s="27" t="s">
        <v>613</v>
      </c>
    </row>
    <row r="11" spans="1:4" s="28" customFormat="1" ht="12.75">
      <c r="A11" s="27"/>
      <c r="B11" s="27"/>
      <c r="C11" s="27" t="s">
        <v>614</v>
      </c>
      <c r="D11" s="529"/>
    </row>
    <row r="12" spans="1:4" s="28" customFormat="1" ht="12.75">
      <c r="A12" s="29"/>
      <c r="B12" s="29"/>
      <c r="C12" s="27" t="s">
        <v>613</v>
      </c>
      <c r="D12" s="530"/>
    </row>
    <row r="13" spans="1:4" ht="12" customHeight="1">
      <c r="A13" s="234"/>
      <c r="B13" s="29"/>
      <c r="C13" s="32"/>
      <c r="D13" s="208"/>
    </row>
    <row r="14" spans="1:4" ht="12" customHeight="1">
      <c r="A14" s="30" t="s">
        <v>615</v>
      </c>
      <c r="B14" s="31"/>
      <c r="C14" s="32"/>
      <c r="D14" s="33"/>
    </row>
    <row r="15" spans="1:4" ht="12" customHeight="1">
      <c r="A15" s="30" t="s">
        <v>25</v>
      </c>
      <c r="B15" s="31"/>
      <c r="C15" s="32"/>
      <c r="D15" s="33"/>
    </row>
    <row r="16" spans="1:4" ht="12" customHeight="1">
      <c r="A16" s="30" t="s">
        <v>26</v>
      </c>
      <c r="B16" s="31"/>
      <c r="C16" s="32"/>
      <c r="D16" s="33"/>
    </row>
    <row r="17" spans="1:5" s="55" customFormat="1" ht="12" customHeight="1">
      <c r="A17" s="37" t="s">
        <v>564</v>
      </c>
      <c r="B17" s="38" t="s">
        <v>467</v>
      </c>
      <c r="C17" s="209"/>
      <c r="D17" s="33"/>
      <c r="E17" s="223"/>
    </row>
    <row r="18" spans="1:5" s="22" customFormat="1" ht="12" customHeight="1">
      <c r="A18" s="30" t="s">
        <v>344</v>
      </c>
      <c r="B18" s="31">
        <v>200</v>
      </c>
      <c r="C18" s="210">
        <f>SUM(C19:C19)</f>
        <v>0</v>
      </c>
      <c r="D18" s="32">
        <f>SUM(D19:D19)</f>
        <v>279</v>
      </c>
      <c r="E18" s="283"/>
    </row>
    <row r="19" spans="1:5" ht="12" customHeight="1">
      <c r="A19" s="34" t="s">
        <v>347</v>
      </c>
      <c r="B19" s="35">
        <v>205</v>
      </c>
      <c r="C19" s="209"/>
      <c r="D19" s="33">
        <v>279</v>
      </c>
      <c r="E19" s="223"/>
    </row>
    <row r="20" spans="1:5" s="56" customFormat="1" ht="12" customHeight="1" thickBot="1">
      <c r="A20" s="30" t="s">
        <v>35</v>
      </c>
      <c r="B20" s="38">
        <v>9999</v>
      </c>
      <c r="C20" s="244">
        <f>SUM(C18)</f>
        <v>0</v>
      </c>
      <c r="D20" s="244">
        <f>SUM(D18)</f>
        <v>279</v>
      </c>
      <c r="E20" s="258"/>
    </row>
    <row r="21" spans="1:5" s="56" customFormat="1" ht="12" customHeight="1">
      <c r="A21" s="37"/>
      <c r="B21" s="38"/>
      <c r="C21" s="531"/>
      <c r="D21" s="532"/>
      <c r="E21" s="258"/>
    </row>
    <row r="22" spans="1:4" ht="12" customHeight="1">
      <c r="A22" s="30" t="s">
        <v>27</v>
      </c>
      <c r="B22" s="31" t="s">
        <v>28</v>
      </c>
      <c r="C22" s="32"/>
      <c r="D22" s="208"/>
    </row>
    <row r="23" spans="1:4" s="22" customFormat="1" ht="12" customHeight="1">
      <c r="A23" s="30" t="s">
        <v>340</v>
      </c>
      <c r="B23" s="31">
        <v>100</v>
      </c>
      <c r="C23" s="32">
        <f>SUM(C24:C26)</f>
        <v>97777</v>
      </c>
      <c r="D23" s="32">
        <f>SUM(D24:D26)</f>
        <v>113782</v>
      </c>
    </row>
    <row r="24" spans="1:4" ht="12" customHeight="1">
      <c r="A24" s="34" t="s">
        <v>341</v>
      </c>
      <c r="B24" s="35">
        <v>101</v>
      </c>
      <c r="C24" s="533">
        <v>79560</v>
      </c>
      <c r="D24" s="533">
        <v>113782</v>
      </c>
    </row>
    <row r="25" spans="1:4" ht="12" customHeight="1">
      <c r="A25" s="34" t="s">
        <v>342</v>
      </c>
      <c r="B25" s="35">
        <v>102</v>
      </c>
      <c r="C25" s="533">
        <v>16148</v>
      </c>
      <c r="D25" s="533"/>
    </row>
    <row r="26" spans="1:4" ht="12" customHeight="1">
      <c r="A26" s="34" t="s">
        <v>616</v>
      </c>
      <c r="B26" s="35">
        <v>103</v>
      </c>
      <c r="C26" s="533">
        <v>2069</v>
      </c>
      <c r="D26" s="533"/>
    </row>
    <row r="27" spans="1:4" s="22" customFormat="1" ht="12" customHeight="1">
      <c r="A27" s="30" t="s">
        <v>617</v>
      </c>
      <c r="B27" s="31">
        <v>200</v>
      </c>
      <c r="C27" s="32">
        <f>SUM(C28:C32)</f>
        <v>26640</v>
      </c>
      <c r="D27" s="32">
        <f>SUM(D28:D32)</f>
        <v>35969</v>
      </c>
    </row>
    <row r="28" spans="1:4" ht="12" customHeight="1">
      <c r="A28" s="34" t="s">
        <v>345</v>
      </c>
      <c r="B28" s="35">
        <v>201</v>
      </c>
      <c r="C28" s="533">
        <v>20504</v>
      </c>
      <c r="D28" s="533"/>
    </row>
    <row r="29" spans="1:4" ht="12" customHeight="1">
      <c r="A29" s="34" t="s">
        <v>346</v>
      </c>
      <c r="B29" s="35">
        <v>202</v>
      </c>
      <c r="C29" s="533">
        <v>591</v>
      </c>
      <c r="D29" s="533">
        <v>33085</v>
      </c>
    </row>
    <row r="30" spans="1:5" ht="12" customHeight="1">
      <c r="A30" s="34" t="s">
        <v>347</v>
      </c>
      <c r="B30" s="35">
        <v>205</v>
      </c>
      <c r="C30" s="209"/>
      <c r="D30" s="33">
        <v>1920</v>
      </c>
      <c r="E30" s="223"/>
    </row>
    <row r="31" spans="1:4" ht="12" customHeight="1">
      <c r="A31" s="34" t="s">
        <v>348</v>
      </c>
      <c r="B31" s="35">
        <v>208</v>
      </c>
      <c r="C31" s="533">
        <v>5545</v>
      </c>
      <c r="D31" s="533"/>
    </row>
    <row r="32" spans="1:4" ht="12" customHeight="1">
      <c r="A32" s="34" t="s">
        <v>349</v>
      </c>
      <c r="B32" s="35">
        <v>209</v>
      </c>
      <c r="C32" s="533"/>
      <c r="D32" s="533">
        <v>964</v>
      </c>
    </row>
    <row r="33" spans="1:4" s="22" customFormat="1" ht="12" customHeight="1">
      <c r="A33" s="30" t="s">
        <v>350</v>
      </c>
      <c r="B33" s="31">
        <v>300</v>
      </c>
      <c r="C33" s="32">
        <v>41729</v>
      </c>
      <c r="D33" s="32">
        <v>29232</v>
      </c>
    </row>
    <row r="34" spans="1:4" s="22" customFormat="1" ht="12" customHeight="1">
      <c r="A34" s="30" t="s">
        <v>351</v>
      </c>
      <c r="B34" s="31">
        <v>500</v>
      </c>
      <c r="C34" s="32">
        <v>6368</v>
      </c>
      <c r="D34" s="32">
        <v>5287</v>
      </c>
    </row>
    <row r="35" spans="1:4" s="22" customFormat="1" ht="12" customHeight="1">
      <c r="A35" s="30" t="s">
        <v>352</v>
      </c>
      <c r="B35" s="31">
        <v>700</v>
      </c>
      <c r="C35" s="32"/>
      <c r="D35" s="32">
        <v>1311</v>
      </c>
    </row>
    <row r="36" spans="1:4" s="22" customFormat="1" ht="12" customHeight="1" thickBot="1">
      <c r="A36" s="30" t="s">
        <v>35</v>
      </c>
      <c r="B36" s="38">
        <v>9999</v>
      </c>
      <c r="C36" s="213">
        <f>SUM(C23,C27,C33,C34,C35)</f>
        <v>172514</v>
      </c>
      <c r="D36" s="213">
        <f>SUM(D23,D27,D33,D34,D35)</f>
        <v>185581</v>
      </c>
    </row>
    <row r="37" spans="1:4" ht="12" customHeight="1">
      <c r="A37" s="34"/>
      <c r="B37" s="35"/>
      <c r="C37" s="233"/>
      <c r="D37" s="208"/>
    </row>
    <row r="38" spans="1:4" s="22" customFormat="1" ht="12" customHeight="1" thickBot="1">
      <c r="A38" s="206" t="s">
        <v>29</v>
      </c>
      <c r="B38" s="218"/>
      <c r="C38" s="230">
        <f>SUM(C36)</f>
        <v>172514</v>
      </c>
      <c r="D38" s="230">
        <f>SUM(D20,D36)</f>
        <v>185860</v>
      </c>
    </row>
    <row r="39" spans="1:4" ht="12" customHeight="1" thickTop="1">
      <c r="A39" s="234"/>
      <c r="B39" s="29"/>
      <c r="C39" s="233"/>
      <c r="D39" s="208"/>
    </row>
    <row r="40" spans="1:4" ht="12" customHeight="1">
      <c r="A40" s="30" t="s">
        <v>30</v>
      </c>
      <c r="B40" s="31"/>
      <c r="C40" s="32"/>
      <c r="D40" s="33"/>
    </row>
    <row r="41" spans="1:4" ht="12" customHeight="1">
      <c r="A41" s="30" t="s">
        <v>31</v>
      </c>
      <c r="B41" s="31" t="s">
        <v>32</v>
      </c>
      <c r="C41" s="32"/>
      <c r="D41" s="33"/>
    </row>
    <row r="42" spans="1:4" ht="12" customHeight="1">
      <c r="A42" s="30" t="s">
        <v>33</v>
      </c>
      <c r="B42" s="31" t="s">
        <v>34</v>
      </c>
      <c r="C42" s="32"/>
      <c r="D42" s="33"/>
    </row>
    <row r="43" spans="1:4" s="22" customFormat="1" ht="12" customHeight="1">
      <c r="A43" s="30" t="s">
        <v>340</v>
      </c>
      <c r="B43" s="31">
        <v>100</v>
      </c>
      <c r="C43" s="32">
        <f>SUM(C44:C44)</f>
        <v>327</v>
      </c>
      <c r="D43" s="32">
        <f>SUM(D44:D44)</f>
        <v>0</v>
      </c>
    </row>
    <row r="44" spans="1:4" ht="12" customHeight="1">
      <c r="A44" s="34" t="s">
        <v>341</v>
      </c>
      <c r="B44" s="35">
        <v>101</v>
      </c>
      <c r="C44" s="533">
        <v>327</v>
      </c>
      <c r="D44" s="533"/>
    </row>
    <row r="45" spans="1:4" s="22" customFormat="1" ht="12" customHeight="1">
      <c r="A45" s="30" t="s">
        <v>344</v>
      </c>
      <c r="B45" s="31">
        <v>200</v>
      </c>
      <c r="C45" s="32">
        <f>SUM(C46:C46)</f>
        <v>10664</v>
      </c>
      <c r="D45" s="32">
        <f>SUM(D46:D46)</f>
        <v>0</v>
      </c>
    </row>
    <row r="46" spans="1:4" ht="12" customHeight="1">
      <c r="A46" s="34" t="s">
        <v>345</v>
      </c>
      <c r="B46" s="35">
        <v>201</v>
      </c>
      <c r="C46" s="533">
        <v>10664</v>
      </c>
      <c r="D46" s="533"/>
    </row>
    <row r="47" spans="1:4" s="22" customFormat="1" ht="12" customHeight="1">
      <c r="A47" s="30" t="s">
        <v>352</v>
      </c>
      <c r="B47" s="31">
        <v>700</v>
      </c>
      <c r="C47" s="32">
        <v>8</v>
      </c>
      <c r="D47" s="32"/>
    </row>
    <row r="48" spans="1:4" s="22" customFormat="1" ht="12" customHeight="1">
      <c r="A48" s="30" t="s">
        <v>353</v>
      </c>
      <c r="B48" s="31">
        <v>1000</v>
      </c>
      <c r="C48" s="32">
        <f>SUM(C49:C49)</f>
        <v>0</v>
      </c>
      <c r="D48" s="32">
        <f>SUM(D49:D49)</f>
        <v>54</v>
      </c>
    </row>
    <row r="49" spans="1:4" ht="12" customHeight="1">
      <c r="A49" s="34" t="s">
        <v>357</v>
      </c>
      <c r="B49" s="35">
        <v>1020</v>
      </c>
      <c r="C49" s="533"/>
      <c r="D49" s="533">
        <v>54</v>
      </c>
    </row>
    <row r="50" spans="1:4" s="22" customFormat="1" ht="12" customHeight="1" thickBot="1">
      <c r="A50" s="30" t="s">
        <v>35</v>
      </c>
      <c r="B50" s="31">
        <v>9999</v>
      </c>
      <c r="C50" s="226">
        <f>SUM(C43,C45,C47,C48)</f>
        <v>10999</v>
      </c>
      <c r="D50" s="226">
        <f>SUM(D43,D45,D47,D48)</f>
        <v>54</v>
      </c>
    </row>
    <row r="51" spans="1:4" ht="12" customHeight="1">
      <c r="A51" s="34"/>
      <c r="B51" s="35"/>
      <c r="C51" s="233"/>
      <c r="D51" s="208"/>
    </row>
    <row r="52" spans="1:5" ht="12" customHeight="1">
      <c r="A52" s="30" t="s">
        <v>36</v>
      </c>
      <c r="B52" s="31" t="s">
        <v>37</v>
      </c>
      <c r="C52" s="209"/>
      <c r="D52" s="33"/>
      <c r="E52" s="534"/>
    </row>
    <row r="53" spans="1:5" s="22" customFormat="1" ht="12" customHeight="1">
      <c r="A53" s="30" t="s">
        <v>353</v>
      </c>
      <c r="B53" s="31">
        <v>1000</v>
      </c>
      <c r="C53" s="211">
        <f>SUM(C54:C57)</f>
        <v>0</v>
      </c>
      <c r="D53" s="211">
        <f>SUM(D54:D57)</f>
        <v>2807</v>
      </c>
      <c r="E53" s="535"/>
    </row>
    <row r="54" spans="1:5" s="22" customFormat="1" ht="12" customHeight="1">
      <c r="A54" s="34" t="s">
        <v>355</v>
      </c>
      <c r="B54" s="35">
        <v>1015</v>
      </c>
      <c r="C54" s="211"/>
      <c r="D54" s="50">
        <v>1960</v>
      </c>
      <c r="E54" s="536"/>
    </row>
    <row r="55" spans="1:5" s="43" customFormat="1" ht="12" customHeight="1">
      <c r="A55" s="34" t="s">
        <v>357</v>
      </c>
      <c r="B55" s="35">
        <v>1020</v>
      </c>
      <c r="C55" s="209">
        <v>0</v>
      </c>
      <c r="D55" s="33">
        <v>307</v>
      </c>
      <c r="E55" s="534"/>
    </row>
    <row r="56" spans="1:5" s="22" customFormat="1" ht="12" customHeight="1">
      <c r="A56" s="34" t="s">
        <v>359</v>
      </c>
      <c r="B56" s="35">
        <v>1051</v>
      </c>
      <c r="C56" s="211"/>
      <c r="D56" s="50">
        <v>403</v>
      </c>
      <c r="E56" s="536"/>
    </row>
    <row r="57" spans="1:5" ht="12" customHeight="1">
      <c r="A57" s="34" t="s">
        <v>361</v>
      </c>
      <c r="B57" s="35">
        <v>1098</v>
      </c>
      <c r="C57" s="209"/>
      <c r="D57" s="33">
        <v>137</v>
      </c>
      <c r="E57" s="534"/>
    </row>
    <row r="58" spans="1:5" s="22" customFormat="1" ht="12" customHeight="1" thickBot="1">
      <c r="A58" s="30" t="s">
        <v>35</v>
      </c>
      <c r="B58" s="31">
        <v>9999</v>
      </c>
      <c r="C58" s="225">
        <f>SUM(,C53)</f>
        <v>0</v>
      </c>
      <c r="D58" s="226">
        <f>SUM(,D53)</f>
        <v>2807</v>
      </c>
      <c r="E58" s="537"/>
    </row>
    <row r="59" spans="1:4" s="22" customFormat="1" ht="12" customHeight="1" thickBot="1">
      <c r="A59" s="44" t="s">
        <v>38</v>
      </c>
      <c r="B59" s="25"/>
      <c r="C59" s="549">
        <f>SUM(C50)</f>
        <v>10999</v>
      </c>
      <c r="D59" s="549">
        <f>SUM(D50,D58)</f>
        <v>2861</v>
      </c>
    </row>
    <row r="60" spans="1:4" ht="12" customHeight="1">
      <c r="A60" s="34"/>
      <c r="B60" s="35"/>
      <c r="C60" s="233"/>
      <c r="D60" s="208"/>
    </row>
    <row r="61" spans="1:4" ht="12" customHeight="1">
      <c r="A61" s="30" t="s">
        <v>39</v>
      </c>
      <c r="B61" s="31"/>
      <c r="C61" s="32"/>
      <c r="D61" s="33"/>
    </row>
    <row r="62" spans="1:4" ht="12" customHeight="1">
      <c r="A62" s="30" t="s">
        <v>40</v>
      </c>
      <c r="B62" s="31" t="s">
        <v>41</v>
      </c>
      <c r="C62" s="32"/>
      <c r="D62" s="33"/>
    </row>
    <row r="63" spans="1:4" s="22" customFormat="1" ht="12" customHeight="1">
      <c r="A63" s="30" t="s">
        <v>340</v>
      </c>
      <c r="B63" s="31">
        <v>100</v>
      </c>
      <c r="C63" s="32">
        <f>SUM(C64:C64)</f>
        <v>3800</v>
      </c>
      <c r="D63" s="32">
        <f>SUM(D64:D64)</f>
        <v>0</v>
      </c>
    </row>
    <row r="64" spans="1:4" ht="12" customHeight="1">
      <c r="A64" s="34" t="s">
        <v>341</v>
      </c>
      <c r="B64" s="35">
        <v>101</v>
      </c>
      <c r="C64" s="533">
        <v>3800</v>
      </c>
      <c r="D64" s="533"/>
    </row>
    <row r="65" spans="1:4" s="22" customFormat="1" ht="12" customHeight="1">
      <c r="A65" s="30" t="s">
        <v>344</v>
      </c>
      <c r="B65" s="31">
        <v>200</v>
      </c>
      <c r="C65" s="32">
        <f>SUM(C66:C66)</f>
        <v>1980</v>
      </c>
      <c r="D65" s="32">
        <f>SUM(D66:D66)</f>
        <v>0</v>
      </c>
    </row>
    <row r="66" spans="1:4" ht="12" customHeight="1">
      <c r="A66" s="34" t="s">
        <v>346</v>
      </c>
      <c r="B66" s="35">
        <v>202</v>
      </c>
      <c r="C66" s="533">
        <v>1980</v>
      </c>
      <c r="D66" s="533"/>
    </row>
    <row r="67" spans="1:4" s="22" customFormat="1" ht="12" customHeight="1">
      <c r="A67" s="30" t="s">
        <v>350</v>
      </c>
      <c r="B67" s="31">
        <v>300</v>
      </c>
      <c r="C67" s="32">
        <v>1489</v>
      </c>
      <c r="D67" s="32"/>
    </row>
    <row r="68" spans="1:4" s="22" customFormat="1" ht="12" customHeight="1">
      <c r="A68" s="30" t="s">
        <v>351</v>
      </c>
      <c r="B68" s="31">
        <v>500</v>
      </c>
      <c r="C68" s="32">
        <v>243</v>
      </c>
      <c r="D68" s="32"/>
    </row>
    <row r="69" spans="1:4" s="22" customFormat="1" ht="12" customHeight="1">
      <c r="A69" s="30" t="s">
        <v>352</v>
      </c>
      <c r="B69" s="31">
        <v>700</v>
      </c>
      <c r="C69" s="32">
        <v>0</v>
      </c>
      <c r="D69" s="32"/>
    </row>
    <row r="70" spans="1:4" ht="12" customHeight="1">
      <c r="A70" s="34" t="s">
        <v>353</v>
      </c>
      <c r="B70" s="38">
        <v>1000</v>
      </c>
      <c r="C70" s="39">
        <f>SUM(C71:C73)</f>
        <v>0</v>
      </c>
      <c r="D70" s="39">
        <f>SUM(D71:D73)</f>
        <v>5568</v>
      </c>
    </row>
    <row r="71" spans="1:4" ht="12" customHeight="1">
      <c r="A71" s="34" t="s">
        <v>356</v>
      </c>
      <c r="B71" s="35">
        <v>1016</v>
      </c>
      <c r="C71" s="33"/>
      <c r="D71" s="33">
        <v>320</v>
      </c>
    </row>
    <row r="72" spans="1:4" ht="12" customHeight="1">
      <c r="A72" s="34" t="s">
        <v>357</v>
      </c>
      <c r="B72" s="35">
        <v>1020</v>
      </c>
      <c r="C72" s="33"/>
      <c r="D72" s="33">
        <v>1944</v>
      </c>
    </row>
    <row r="73" spans="1:4" ht="12" customHeight="1">
      <c r="A73" s="34" t="s">
        <v>361</v>
      </c>
      <c r="B73" s="35">
        <v>1098</v>
      </c>
      <c r="C73" s="533"/>
      <c r="D73" s="533">
        <v>3304</v>
      </c>
    </row>
    <row r="74" spans="1:4" s="22" customFormat="1" ht="12" customHeight="1" thickBot="1">
      <c r="A74" s="30" t="s">
        <v>35</v>
      </c>
      <c r="B74" s="31">
        <v>9999</v>
      </c>
      <c r="C74" s="226">
        <f>SUM(C63,C65,C67,C68,C69,C70)</f>
        <v>7512</v>
      </c>
      <c r="D74" s="226">
        <f>SUM(D63,D65,D67,D68,D69,D70)</f>
        <v>5568</v>
      </c>
    </row>
    <row r="75" spans="1:4" s="22" customFormat="1" ht="12" customHeight="1">
      <c r="A75" s="30" t="s">
        <v>42</v>
      </c>
      <c r="B75" s="31"/>
      <c r="C75" s="229">
        <f>SUM(C74)</f>
        <v>7512</v>
      </c>
      <c r="D75" s="229">
        <f>SUM(D74)</f>
        <v>5568</v>
      </c>
    </row>
    <row r="76" spans="1:4" s="22" customFormat="1" ht="12" customHeight="1">
      <c r="A76" s="30"/>
      <c r="B76" s="31"/>
      <c r="C76" s="32"/>
      <c r="D76" s="36"/>
    </row>
    <row r="77" spans="1:4" ht="12" customHeight="1" thickBot="1">
      <c r="A77" s="206" t="s">
        <v>43</v>
      </c>
      <c r="B77" s="218"/>
      <c r="C77" s="230">
        <f>SUM(C59,C75)</f>
        <v>18511</v>
      </c>
      <c r="D77" s="230">
        <f>SUM(D59,D75)</f>
        <v>8429</v>
      </c>
    </row>
    <row r="78" spans="1:4" ht="12" customHeight="1" thickTop="1">
      <c r="A78" s="234"/>
      <c r="B78" s="29"/>
      <c r="C78" s="233"/>
      <c r="D78" s="208"/>
    </row>
    <row r="79" spans="1:4" ht="12" customHeight="1">
      <c r="A79" s="30" t="s">
        <v>44</v>
      </c>
      <c r="B79" s="31"/>
      <c r="C79" s="32"/>
      <c r="D79" s="33"/>
    </row>
    <row r="80" spans="1:5" ht="12" customHeight="1">
      <c r="A80" s="30" t="s">
        <v>49</v>
      </c>
      <c r="B80" s="31" t="s">
        <v>50</v>
      </c>
      <c r="C80" s="209"/>
      <c r="D80" s="33"/>
      <c r="E80" s="534"/>
    </row>
    <row r="81" spans="1:5" s="22" customFormat="1" ht="12" customHeight="1">
      <c r="A81" s="30" t="s">
        <v>344</v>
      </c>
      <c r="B81" s="31">
        <v>200</v>
      </c>
      <c r="C81" s="210">
        <f>SUM(C82:C82)</f>
        <v>0</v>
      </c>
      <c r="D81" s="210">
        <f>SUM(D82:D82)</f>
        <v>24209</v>
      </c>
      <c r="E81" s="538"/>
    </row>
    <row r="82" spans="1:5" s="22" customFormat="1" ht="12" customHeight="1">
      <c r="A82" s="34" t="s">
        <v>347</v>
      </c>
      <c r="B82" s="35">
        <v>205</v>
      </c>
      <c r="C82" s="210"/>
      <c r="D82" s="46">
        <v>24209</v>
      </c>
      <c r="E82" s="539"/>
    </row>
    <row r="83" spans="1:5" s="22" customFormat="1" ht="12" customHeight="1">
      <c r="A83" s="30" t="s">
        <v>350</v>
      </c>
      <c r="B83" s="31">
        <v>300</v>
      </c>
      <c r="C83" s="211"/>
      <c r="D83" s="36">
        <v>5431</v>
      </c>
      <c r="E83" s="537"/>
    </row>
    <row r="84" spans="1:5" s="22" customFormat="1" ht="12" customHeight="1">
      <c r="A84" s="30" t="s">
        <v>351</v>
      </c>
      <c r="B84" s="31">
        <v>500</v>
      </c>
      <c r="C84" s="211"/>
      <c r="D84" s="36">
        <v>1172</v>
      </c>
      <c r="E84" s="537"/>
    </row>
    <row r="85" spans="1:5" s="41" customFormat="1" ht="12" customHeight="1">
      <c r="A85" s="30" t="s">
        <v>353</v>
      </c>
      <c r="B85" s="31">
        <v>1000</v>
      </c>
      <c r="C85" s="211">
        <f>SUM(C86:C90)</f>
        <v>0</v>
      </c>
      <c r="D85" s="36">
        <f>SUM(D86:D90)</f>
        <v>243082</v>
      </c>
      <c r="E85" s="537"/>
    </row>
    <row r="86" spans="1:5" s="43" customFormat="1" ht="12" customHeight="1">
      <c r="A86" s="34" t="s">
        <v>355</v>
      </c>
      <c r="B86" s="35">
        <v>1015</v>
      </c>
      <c r="C86" s="209"/>
      <c r="D86" s="33">
        <v>11389</v>
      </c>
      <c r="E86" s="534"/>
    </row>
    <row r="87" spans="1:5" s="43" customFormat="1" ht="12" customHeight="1">
      <c r="A87" s="34" t="s">
        <v>356</v>
      </c>
      <c r="B87" s="35">
        <v>1016</v>
      </c>
      <c r="C87" s="209"/>
      <c r="D87" s="33">
        <v>178719</v>
      </c>
      <c r="E87" s="534"/>
    </row>
    <row r="88" spans="1:5" s="43" customFormat="1" ht="12" customHeight="1">
      <c r="A88" s="34" t="s">
        <v>358</v>
      </c>
      <c r="B88" s="35">
        <v>1030</v>
      </c>
      <c r="C88" s="209"/>
      <c r="D88" s="33">
        <v>18151</v>
      </c>
      <c r="E88" s="534"/>
    </row>
    <row r="89" spans="1:5" s="43" customFormat="1" ht="12" customHeight="1">
      <c r="A89" s="34" t="s">
        <v>369</v>
      </c>
      <c r="B89" s="35">
        <v>1040</v>
      </c>
      <c r="C89" s="209"/>
      <c r="D89" s="33">
        <v>29393</v>
      </c>
      <c r="E89" s="534"/>
    </row>
    <row r="90" spans="1:5" s="43" customFormat="1" ht="12" customHeight="1">
      <c r="A90" s="34" t="s">
        <v>361</v>
      </c>
      <c r="B90" s="35">
        <v>1098</v>
      </c>
      <c r="C90" s="209"/>
      <c r="D90" s="209">
        <v>5430</v>
      </c>
      <c r="E90" s="540"/>
    </row>
    <row r="91" spans="1:4" s="41" customFormat="1" ht="12" customHeight="1">
      <c r="A91" s="30" t="s">
        <v>372</v>
      </c>
      <c r="B91" s="31">
        <v>4000</v>
      </c>
      <c r="C91" s="32">
        <f>14015-2544-322</f>
        <v>11149</v>
      </c>
      <c r="D91" s="32"/>
    </row>
    <row r="92" spans="1:4" s="22" customFormat="1" ht="12" customHeight="1">
      <c r="A92" s="30" t="s">
        <v>267</v>
      </c>
      <c r="B92" s="31">
        <v>9999</v>
      </c>
      <c r="C92" s="32">
        <f>SUM(C81,C83,C84,C85,C91)</f>
        <v>11149</v>
      </c>
      <c r="D92" s="32">
        <f>SUM(D81,D83,D84,D85,D91)</f>
        <v>273894</v>
      </c>
    </row>
    <row r="93" spans="1:4" s="22" customFormat="1" ht="12" customHeight="1">
      <c r="A93" s="30" t="s">
        <v>51</v>
      </c>
      <c r="B93" s="31">
        <v>5100</v>
      </c>
      <c r="C93" s="32"/>
      <c r="D93" s="211">
        <v>149952</v>
      </c>
    </row>
    <row r="94" spans="1:4" s="22" customFormat="1" ht="12" customHeight="1">
      <c r="A94" s="30" t="s">
        <v>52</v>
      </c>
      <c r="B94" s="31">
        <v>5200</v>
      </c>
      <c r="C94" s="32"/>
      <c r="D94" s="211">
        <v>908664</v>
      </c>
    </row>
    <row r="95" spans="1:4" s="22" customFormat="1" ht="12" customHeight="1">
      <c r="A95" s="30" t="s">
        <v>53</v>
      </c>
      <c r="B95" s="31"/>
      <c r="C95" s="36">
        <f>SUM(C93:C94)</f>
        <v>0</v>
      </c>
      <c r="D95" s="36">
        <f>SUM(D93:D94)</f>
        <v>1058616</v>
      </c>
    </row>
    <row r="96" spans="1:4" s="22" customFormat="1" ht="12" customHeight="1" thickBot="1">
      <c r="A96" s="30" t="s">
        <v>54</v>
      </c>
      <c r="B96" s="31">
        <v>9999</v>
      </c>
      <c r="C96" s="213">
        <f>SUM(C92,C95)</f>
        <v>11149</v>
      </c>
      <c r="D96" s="213">
        <f>SUM(D92,D95)</f>
        <v>1332510</v>
      </c>
    </row>
    <row r="97" spans="1:4" ht="12" customHeight="1">
      <c r="A97" s="30"/>
      <c r="B97" s="31"/>
      <c r="C97" s="233"/>
      <c r="D97" s="208"/>
    </row>
    <row r="98" spans="1:4" s="22" customFormat="1" ht="12" customHeight="1" thickBot="1">
      <c r="A98" s="206" t="s">
        <v>57</v>
      </c>
      <c r="B98" s="218"/>
      <c r="C98" s="230">
        <f>SUM(C96)</f>
        <v>11149</v>
      </c>
      <c r="D98" s="230">
        <f>SUM(D96)</f>
        <v>1332510</v>
      </c>
    </row>
    <row r="99" spans="1:4" ht="12" customHeight="1" thickTop="1">
      <c r="A99" s="234"/>
      <c r="B99" s="29"/>
      <c r="C99" s="233"/>
      <c r="D99" s="208"/>
    </row>
    <row r="100" spans="1:4" ht="12" customHeight="1">
      <c r="A100" s="30" t="s">
        <v>58</v>
      </c>
      <c r="B100" s="31"/>
      <c r="C100" s="32"/>
      <c r="D100" s="33"/>
    </row>
    <row r="101" spans="1:4" ht="12" customHeight="1">
      <c r="A101" s="30" t="s">
        <v>59</v>
      </c>
      <c r="B101" s="31" t="s">
        <v>60</v>
      </c>
      <c r="C101" s="32"/>
      <c r="D101" s="33"/>
    </row>
    <row r="102" spans="1:4" s="22" customFormat="1" ht="12" customHeight="1">
      <c r="A102" s="30" t="s">
        <v>61</v>
      </c>
      <c r="B102" s="31">
        <v>5500</v>
      </c>
      <c r="C102" s="32"/>
      <c r="D102" s="32">
        <v>228227</v>
      </c>
    </row>
    <row r="103" spans="1:4" s="22" customFormat="1" ht="12" customHeight="1" thickBot="1">
      <c r="A103" s="30" t="s">
        <v>62</v>
      </c>
      <c r="B103" s="31">
        <v>9999</v>
      </c>
      <c r="C103" s="226">
        <f>SUM(C102)</f>
        <v>0</v>
      </c>
      <c r="D103" s="226">
        <f>SUM(D102)</f>
        <v>228227</v>
      </c>
    </row>
    <row r="104" spans="1:4" ht="12" customHeight="1">
      <c r="A104" s="34"/>
      <c r="B104" s="35" t="s">
        <v>32</v>
      </c>
      <c r="C104" s="233"/>
      <c r="D104" s="208"/>
    </row>
    <row r="105" spans="1:4" ht="12" customHeight="1">
      <c r="A105" s="30" t="s">
        <v>67</v>
      </c>
      <c r="B105" s="31" t="s">
        <v>68</v>
      </c>
      <c r="C105" s="32"/>
      <c r="D105" s="33"/>
    </row>
    <row r="106" spans="1:4" s="22" customFormat="1" ht="12" customHeight="1">
      <c r="A106" s="30" t="s">
        <v>61</v>
      </c>
      <c r="B106" s="31">
        <v>5500</v>
      </c>
      <c r="C106" s="32">
        <v>200000</v>
      </c>
      <c r="D106" s="32"/>
    </row>
    <row r="107" spans="1:4" s="22" customFormat="1" ht="12" customHeight="1" thickBot="1">
      <c r="A107" s="30" t="s">
        <v>62</v>
      </c>
      <c r="B107" s="31">
        <v>9999</v>
      </c>
      <c r="C107" s="226">
        <f>SUM(C106)</f>
        <v>200000</v>
      </c>
      <c r="D107" s="226">
        <f>SUM(D106)</f>
        <v>0</v>
      </c>
    </row>
    <row r="108" spans="1:4" ht="12" customHeight="1">
      <c r="A108" s="34"/>
      <c r="B108" s="35" t="s">
        <v>32</v>
      </c>
      <c r="C108" s="233"/>
      <c r="D108" s="208"/>
    </row>
    <row r="109" spans="1:4" ht="12" customHeight="1">
      <c r="A109" s="30" t="s">
        <v>69</v>
      </c>
      <c r="B109" s="31" t="s">
        <v>70</v>
      </c>
      <c r="C109" s="32"/>
      <c r="D109" s="33"/>
    </row>
    <row r="110" spans="1:4" s="22" customFormat="1" ht="12" customHeight="1">
      <c r="A110" s="30" t="s">
        <v>340</v>
      </c>
      <c r="B110" s="31">
        <v>100</v>
      </c>
      <c r="C110" s="32">
        <f>SUM(C111:C111)</f>
        <v>16625</v>
      </c>
      <c r="D110" s="32">
        <f>SUM(D111:D111)</f>
        <v>0</v>
      </c>
    </row>
    <row r="111" spans="1:4" ht="12" customHeight="1">
      <c r="A111" s="34" t="s">
        <v>341</v>
      </c>
      <c r="B111" s="35">
        <v>101</v>
      </c>
      <c r="C111" s="533">
        <v>16625</v>
      </c>
      <c r="D111" s="533"/>
    </row>
    <row r="112" spans="1:4" s="22" customFormat="1" ht="12" customHeight="1">
      <c r="A112" s="30" t="s">
        <v>350</v>
      </c>
      <c r="B112" s="31">
        <v>300</v>
      </c>
      <c r="C112" s="32">
        <v>4911</v>
      </c>
      <c r="D112" s="32"/>
    </row>
    <row r="113" spans="1:4" s="22" customFormat="1" ht="12" customHeight="1">
      <c r="A113" s="30" t="s">
        <v>351</v>
      </c>
      <c r="B113" s="31">
        <v>500</v>
      </c>
      <c r="C113" s="32">
        <v>828</v>
      </c>
      <c r="D113" s="32"/>
    </row>
    <row r="114" spans="1:4" s="22" customFormat="1" ht="12" customHeight="1">
      <c r="A114" s="30" t="s">
        <v>352</v>
      </c>
      <c r="B114" s="31">
        <v>700</v>
      </c>
      <c r="C114" s="32">
        <v>108</v>
      </c>
      <c r="D114" s="32"/>
    </row>
    <row r="115" spans="1:4" s="22" customFormat="1" ht="12" customHeight="1">
      <c r="A115" s="30" t="s">
        <v>35</v>
      </c>
      <c r="B115" s="31">
        <v>9999</v>
      </c>
      <c r="C115" s="32">
        <f>SUM(C110,C112:C114)</f>
        <v>22472</v>
      </c>
      <c r="D115" s="32">
        <f>SUM(D110,D112:D114)</f>
        <v>0</v>
      </c>
    </row>
    <row r="116" spans="1:4" s="22" customFormat="1" ht="12" customHeight="1">
      <c r="A116" s="220"/>
      <c r="B116" s="221"/>
      <c r="C116" s="283"/>
      <c r="D116" s="283"/>
    </row>
    <row r="117" spans="1:4" s="22" customFormat="1" ht="12" customHeight="1">
      <c r="A117" s="220"/>
      <c r="B117" s="221"/>
      <c r="C117" s="283"/>
      <c r="D117" s="283"/>
    </row>
    <row r="118" spans="1:4" s="22" customFormat="1" ht="12" customHeight="1">
      <c r="A118" s="220"/>
      <c r="B118" s="221"/>
      <c r="C118" s="283"/>
      <c r="D118" s="283"/>
    </row>
    <row r="119" spans="1:4" ht="12" customHeight="1">
      <c r="A119" s="30" t="s">
        <v>71</v>
      </c>
      <c r="B119" s="31" t="s">
        <v>72</v>
      </c>
      <c r="C119" s="32"/>
      <c r="D119" s="33"/>
    </row>
    <row r="120" spans="1:4" s="22" customFormat="1" ht="12" customHeight="1">
      <c r="A120" s="30" t="s">
        <v>340</v>
      </c>
      <c r="B120" s="31">
        <v>100</v>
      </c>
      <c r="C120" s="32">
        <f>SUM(C121:C121)</f>
        <v>2856</v>
      </c>
      <c r="D120" s="32">
        <f>SUM(D121:D121)</f>
        <v>0</v>
      </c>
    </row>
    <row r="121" spans="1:4" ht="12" customHeight="1">
      <c r="A121" s="34" t="s">
        <v>341</v>
      </c>
      <c r="B121" s="35">
        <v>101</v>
      </c>
      <c r="C121" s="533">
        <v>2856</v>
      </c>
      <c r="D121" s="533"/>
    </row>
    <row r="122" spans="1:4" s="22" customFormat="1" ht="12" customHeight="1">
      <c r="A122" s="30" t="s">
        <v>352</v>
      </c>
      <c r="B122" s="31">
        <v>700</v>
      </c>
      <c r="C122" s="32">
        <v>109</v>
      </c>
      <c r="D122" s="32"/>
    </row>
    <row r="123" spans="1:4" s="41" customFormat="1" ht="12" customHeight="1">
      <c r="A123" s="30" t="s">
        <v>353</v>
      </c>
      <c r="B123" s="31">
        <v>1000</v>
      </c>
      <c r="C123" s="36">
        <f>SUM(C124:C129)</f>
        <v>22998</v>
      </c>
      <c r="D123" s="36">
        <f>SUM(D124:D129)</f>
        <v>1877</v>
      </c>
    </row>
    <row r="124" spans="1:4" s="43" customFormat="1" ht="12" customHeight="1">
      <c r="A124" s="34" t="s">
        <v>368</v>
      </c>
      <c r="B124" s="35">
        <v>1012</v>
      </c>
      <c r="C124" s="533">
        <v>13286</v>
      </c>
      <c r="D124" s="533">
        <v>1769</v>
      </c>
    </row>
    <row r="125" spans="1:4" s="43" customFormat="1" ht="12" customHeight="1">
      <c r="A125" s="34" t="s">
        <v>354</v>
      </c>
      <c r="B125" s="35">
        <v>1013</v>
      </c>
      <c r="C125" s="533">
        <v>1150</v>
      </c>
      <c r="D125" s="533"/>
    </row>
    <row r="126" spans="1:4" s="43" customFormat="1" ht="12" customHeight="1">
      <c r="A126" s="34" t="s">
        <v>355</v>
      </c>
      <c r="B126" s="35">
        <v>1015</v>
      </c>
      <c r="C126" s="533">
        <v>4578</v>
      </c>
      <c r="D126" s="533"/>
    </row>
    <row r="127" spans="1:4" s="43" customFormat="1" ht="12" customHeight="1">
      <c r="A127" s="34" t="s">
        <v>357</v>
      </c>
      <c r="B127" s="35">
        <v>1020</v>
      </c>
      <c r="C127" s="533">
        <v>552</v>
      </c>
      <c r="D127" s="533"/>
    </row>
    <row r="128" spans="1:4" s="43" customFormat="1" ht="12" customHeight="1">
      <c r="A128" s="34" t="s">
        <v>367</v>
      </c>
      <c r="B128" s="35">
        <v>1091</v>
      </c>
      <c r="C128" s="533">
        <v>3432</v>
      </c>
      <c r="D128" s="533"/>
    </row>
    <row r="129" spans="1:4" s="43" customFormat="1" ht="12" customHeight="1">
      <c r="A129" s="34" t="s">
        <v>361</v>
      </c>
      <c r="B129" s="35">
        <v>1098</v>
      </c>
      <c r="C129" s="533"/>
      <c r="D129" s="533">
        <v>108</v>
      </c>
    </row>
    <row r="130" spans="1:4" s="22" customFormat="1" ht="12" customHeight="1">
      <c r="A130" s="30" t="s">
        <v>35</v>
      </c>
      <c r="B130" s="31">
        <v>9999</v>
      </c>
      <c r="C130" s="32">
        <f>SUM(C120,C122:C123)</f>
        <v>25963</v>
      </c>
      <c r="D130" s="32">
        <f>SUM(D120,D122:D123)</f>
        <v>1877</v>
      </c>
    </row>
    <row r="131" spans="1:4" s="22" customFormat="1" ht="12" customHeight="1" thickBot="1">
      <c r="A131" s="206" t="s">
        <v>73</v>
      </c>
      <c r="B131" s="218"/>
      <c r="C131" s="230">
        <f>SUM(C103,C107,C115,C130)</f>
        <v>248435</v>
      </c>
      <c r="D131" s="230">
        <f>SUM(D103,D107,D115,D130)</f>
        <v>230104</v>
      </c>
    </row>
    <row r="132" spans="1:4" s="22" customFormat="1" ht="12" customHeight="1" thickTop="1">
      <c r="A132" s="441"/>
      <c r="B132" s="27"/>
      <c r="C132" s="447"/>
      <c r="D132" s="447"/>
    </row>
    <row r="133" spans="1:4" s="43" customFormat="1" ht="12" customHeight="1">
      <c r="A133" s="30" t="s">
        <v>74</v>
      </c>
      <c r="B133" s="31"/>
      <c r="C133" s="32"/>
      <c r="D133" s="33"/>
    </row>
    <row r="134" spans="1:4" s="43" customFormat="1" ht="12" customHeight="1">
      <c r="A134" s="30" t="s">
        <v>618</v>
      </c>
      <c r="B134" s="31"/>
      <c r="C134" s="32"/>
      <c r="D134" s="33"/>
    </row>
    <row r="135" spans="1:5" s="43" customFormat="1" ht="12" customHeight="1">
      <c r="A135" s="30" t="s">
        <v>75</v>
      </c>
      <c r="B135" s="31" t="s">
        <v>76</v>
      </c>
      <c r="C135" s="209"/>
      <c r="D135" s="33"/>
      <c r="E135" s="534"/>
    </row>
    <row r="136" spans="1:5" s="41" customFormat="1" ht="12" customHeight="1">
      <c r="A136" s="30" t="s">
        <v>344</v>
      </c>
      <c r="B136" s="31">
        <v>200</v>
      </c>
      <c r="C136" s="211">
        <f>SUM(C137:C138)</f>
        <v>0</v>
      </c>
      <c r="D136" s="211">
        <f>SUM(D137:D138)</f>
        <v>21643</v>
      </c>
      <c r="E136" s="535"/>
    </row>
    <row r="137" spans="1:5" s="43" customFormat="1" ht="12" customHeight="1">
      <c r="A137" s="34" t="s">
        <v>345</v>
      </c>
      <c r="B137" s="35">
        <v>201</v>
      </c>
      <c r="C137" s="209"/>
      <c r="D137" s="209">
        <v>13332</v>
      </c>
      <c r="E137" s="540"/>
    </row>
    <row r="138" spans="1:5" s="43" customFormat="1" ht="12" customHeight="1">
      <c r="A138" s="34" t="s">
        <v>383</v>
      </c>
      <c r="B138" s="35">
        <v>202</v>
      </c>
      <c r="C138" s="209"/>
      <c r="D138" s="209">
        <v>8311</v>
      </c>
      <c r="E138" s="540"/>
    </row>
    <row r="139" spans="1:5" s="22" customFormat="1" ht="12" customHeight="1">
      <c r="A139" s="30" t="s">
        <v>350</v>
      </c>
      <c r="B139" s="31">
        <v>300</v>
      </c>
      <c r="C139" s="211"/>
      <c r="D139" s="36">
        <v>1890</v>
      </c>
      <c r="E139" s="537"/>
    </row>
    <row r="140" spans="1:5" s="22" customFormat="1" ht="12" customHeight="1">
      <c r="A140" s="30" t="s">
        <v>351</v>
      </c>
      <c r="B140" s="31">
        <v>500</v>
      </c>
      <c r="C140" s="211"/>
      <c r="D140" s="36">
        <v>181</v>
      </c>
      <c r="E140" s="537"/>
    </row>
    <row r="141" spans="1:5" s="22" customFormat="1" ht="12" customHeight="1">
      <c r="A141" s="30" t="s">
        <v>352</v>
      </c>
      <c r="B141" s="31">
        <v>700</v>
      </c>
      <c r="C141" s="211"/>
      <c r="D141" s="36">
        <v>46</v>
      </c>
      <c r="E141" s="537"/>
    </row>
    <row r="142" spans="1:5" s="41" customFormat="1" ht="12" customHeight="1" thickBot="1">
      <c r="A142" s="30" t="s">
        <v>35</v>
      </c>
      <c r="B142" s="31">
        <v>9999</v>
      </c>
      <c r="C142" s="225">
        <f>SUM(C136,C139,C140:C141)</f>
        <v>0</v>
      </c>
      <c r="D142" s="225">
        <f>SUM(D136,D139,D140,D141)</f>
        <v>23760</v>
      </c>
      <c r="E142" s="535"/>
    </row>
    <row r="143" spans="1:4" s="43" customFormat="1" ht="12" customHeight="1">
      <c r="A143" s="34"/>
      <c r="B143" s="35"/>
      <c r="C143" s="32"/>
      <c r="D143" s="33"/>
    </row>
    <row r="144" spans="1:4" ht="12" customHeight="1">
      <c r="A144" s="30" t="s">
        <v>77</v>
      </c>
      <c r="B144" s="31" t="s">
        <v>78</v>
      </c>
      <c r="C144" s="32"/>
      <c r="D144" s="33"/>
    </row>
    <row r="145" spans="1:4" s="22" customFormat="1" ht="12" customHeight="1">
      <c r="A145" s="30" t="s">
        <v>340</v>
      </c>
      <c r="B145" s="31">
        <v>100</v>
      </c>
      <c r="C145" s="32">
        <f>SUM(C146:C146)</f>
        <v>4728</v>
      </c>
      <c r="D145" s="32">
        <f>SUM(D146:D146)</f>
        <v>0</v>
      </c>
    </row>
    <row r="146" spans="1:4" ht="12" customHeight="1">
      <c r="A146" s="34" t="s">
        <v>341</v>
      </c>
      <c r="B146" s="35">
        <v>101</v>
      </c>
      <c r="C146" s="533">
        <v>4728</v>
      </c>
      <c r="D146" s="533"/>
    </row>
    <row r="147" spans="1:4" s="22" customFormat="1" ht="12" customHeight="1">
      <c r="A147" s="30" t="s">
        <v>344</v>
      </c>
      <c r="B147" s="31">
        <v>200</v>
      </c>
      <c r="C147" s="32">
        <f>SUM(C148:C148)</f>
        <v>13</v>
      </c>
      <c r="D147" s="32">
        <f>SUM(D148:D148)</f>
        <v>0</v>
      </c>
    </row>
    <row r="148" spans="1:4" ht="12" customHeight="1">
      <c r="A148" s="34" t="s">
        <v>345</v>
      </c>
      <c r="B148" s="35">
        <v>201</v>
      </c>
      <c r="C148" s="533">
        <v>13</v>
      </c>
      <c r="D148" s="533"/>
    </row>
    <row r="149" spans="1:4" s="22" customFormat="1" ht="12" customHeight="1">
      <c r="A149" s="30" t="s">
        <v>350</v>
      </c>
      <c r="B149" s="31">
        <v>300</v>
      </c>
      <c r="C149" s="32">
        <v>494</v>
      </c>
      <c r="D149" s="32"/>
    </row>
    <row r="150" spans="1:4" s="22" customFormat="1" ht="12" customHeight="1">
      <c r="A150" s="30" t="s">
        <v>351</v>
      </c>
      <c r="B150" s="31">
        <v>500</v>
      </c>
      <c r="C150" s="32">
        <v>47</v>
      </c>
      <c r="D150" s="32"/>
    </row>
    <row r="151" spans="1:4" s="22" customFormat="1" ht="12" customHeight="1">
      <c r="A151" s="30" t="s">
        <v>352</v>
      </c>
      <c r="B151" s="31">
        <v>700</v>
      </c>
      <c r="C151" s="32">
        <v>57</v>
      </c>
      <c r="D151" s="32"/>
    </row>
    <row r="152" spans="1:4" s="41" customFormat="1" ht="12" customHeight="1">
      <c r="A152" s="30" t="s">
        <v>353</v>
      </c>
      <c r="B152" s="31">
        <v>1000</v>
      </c>
      <c r="C152" s="36">
        <f>SUM(C153:C155)</f>
        <v>0</v>
      </c>
      <c r="D152" s="36">
        <f>SUM(D153:D155)</f>
        <v>38801</v>
      </c>
    </row>
    <row r="153" spans="1:4" s="43" customFormat="1" ht="12" customHeight="1">
      <c r="A153" s="34" t="s">
        <v>354</v>
      </c>
      <c r="B153" s="35">
        <v>1013</v>
      </c>
      <c r="C153" s="533"/>
      <c r="D153" s="533">
        <v>4120</v>
      </c>
    </row>
    <row r="154" spans="1:4" s="43" customFormat="1" ht="12" customHeight="1">
      <c r="A154" s="34" t="s">
        <v>356</v>
      </c>
      <c r="B154" s="35">
        <v>1016</v>
      </c>
      <c r="C154" s="533"/>
      <c r="D154" s="533">
        <v>2901</v>
      </c>
    </row>
    <row r="155" spans="1:4" s="43" customFormat="1" ht="12" customHeight="1">
      <c r="A155" s="34" t="s">
        <v>358</v>
      </c>
      <c r="B155" s="35">
        <v>1030</v>
      </c>
      <c r="C155" s="533"/>
      <c r="D155" s="533">
        <v>31780</v>
      </c>
    </row>
    <row r="156" spans="1:4" s="22" customFormat="1" ht="12" customHeight="1" thickBot="1">
      <c r="A156" s="30" t="s">
        <v>267</v>
      </c>
      <c r="B156" s="31">
        <v>9999</v>
      </c>
      <c r="C156" s="213">
        <f>SUM(C145,C147,C149:C152)</f>
        <v>5339</v>
      </c>
      <c r="D156" s="213">
        <f>SUM(D145,D147,D149:D152)</f>
        <v>38801</v>
      </c>
    </row>
    <row r="157" spans="1:4" s="22" customFormat="1" ht="12" customHeight="1">
      <c r="A157" s="30"/>
      <c r="B157" s="31"/>
      <c r="C157" s="233"/>
      <c r="D157" s="233"/>
    </row>
    <row r="158" spans="1:4" ht="12" customHeight="1">
      <c r="A158" s="30" t="s">
        <v>79</v>
      </c>
      <c r="B158" s="31" t="s">
        <v>80</v>
      </c>
      <c r="C158" s="32"/>
      <c r="D158" s="33"/>
    </row>
    <row r="159" spans="1:4" s="22" customFormat="1" ht="12" customHeight="1">
      <c r="A159" s="30" t="s">
        <v>340</v>
      </c>
      <c r="B159" s="31">
        <v>100</v>
      </c>
      <c r="C159" s="32">
        <f>SUM(C160:C160)</f>
        <v>23943</v>
      </c>
      <c r="D159" s="32">
        <f>SUM(D160:D160)</f>
        <v>0</v>
      </c>
    </row>
    <row r="160" spans="1:4" ht="12" customHeight="1">
      <c r="A160" s="34" t="s">
        <v>341</v>
      </c>
      <c r="B160" s="35">
        <v>101</v>
      </c>
      <c r="C160" s="533">
        <v>23943</v>
      </c>
      <c r="D160" s="533"/>
    </row>
    <row r="161" spans="1:4" s="22" customFormat="1" ht="12" customHeight="1">
      <c r="A161" s="30" t="s">
        <v>344</v>
      </c>
      <c r="B161" s="31">
        <v>200</v>
      </c>
      <c r="C161" s="32">
        <f>SUM(C162:C163)</f>
        <v>2420</v>
      </c>
      <c r="D161" s="32">
        <f>SUM(D162:D163)</f>
        <v>0</v>
      </c>
    </row>
    <row r="162" spans="1:4" ht="12" customHeight="1">
      <c r="A162" s="34" t="s">
        <v>345</v>
      </c>
      <c r="B162" s="35">
        <v>201</v>
      </c>
      <c r="C162" s="533">
        <v>2419</v>
      </c>
      <c r="D162" s="533"/>
    </row>
    <row r="163" spans="1:4" ht="12" customHeight="1">
      <c r="A163" s="34" t="s">
        <v>363</v>
      </c>
      <c r="B163" s="35">
        <v>208</v>
      </c>
      <c r="C163" s="533">
        <v>1</v>
      </c>
      <c r="D163" s="533"/>
    </row>
    <row r="164" spans="1:4" s="22" customFormat="1" ht="12" customHeight="1">
      <c r="A164" s="30" t="s">
        <v>350</v>
      </c>
      <c r="B164" s="31">
        <v>300</v>
      </c>
      <c r="C164" s="32">
        <v>4221</v>
      </c>
      <c r="D164" s="32"/>
    </row>
    <row r="165" spans="1:4" s="22" customFormat="1" ht="12" customHeight="1">
      <c r="A165" s="30" t="s">
        <v>351</v>
      </c>
      <c r="B165" s="31">
        <v>500</v>
      </c>
      <c r="C165" s="32">
        <v>621</v>
      </c>
      <c r="D165" s="32"/>
    </row>
    <row r="166" spans="1:4" s="22" customFormat="1" ht="12" customHeight="1">
      <c r="A166" s="30" t="s">
        <v>352</v>
      </c>
      <c r="B166" s="31">
        <v>700</v>
      </c>
      <c r="C166" s="32">
        <v>438</v>
      </c>
      <c r="D166" s="32"/>
    </row>
    <row r="167" spans="1:4" s="41" customFormat="1" ht="12" customHeight="1">
      <c r="A167" s="30" t="s">
        <v>353</v>
      </c>
      <c r="B167" s="31">
        <v>1000</v>
      </c>
      <c r="C167" s="36">
        <f>SUM(C168:C175)</f>
        <v>0</v>
      </c>
      <c r="D167" s="36">
        <f>SUM(D168:D176)</f>
        <v>200059</v>
      </c>
    </row>
    <row r="168" spans="1:4" s="43" customFormat="1" ht="12" customHeight="1">
      <c r="A168" s="34" t="s">
        <v>376</v>
      </c>
      <c r="B168" s="35">
        <v>1011</v>
      </c>
      <c r="C168" s="533"/>
      <c r="D168" s="533">
        <v>74672</v>
      </c>
    </row>
    <row r="169" spans="1:4" s="43" customFormat="1" ht="12" customHeight="1">
      <c r="A169" s="34" t="s">
        <v>368</v>
      </c>
      <c r="B169" s="35">
        <v>1012</v>
      </c>
      <c r="C169" s="533"/>
      <c r="D169" s="533">
        <v>1421</v>
      </c>
    </row>
    <row r="170" spans="1:4" s="43" customFormat="1" ht="12" customHeight="1">
      <c r="A170" s="34" t="s">
        <v>354</v>
      </c>
      <c r="B170" s="35">
        <v>1013</v>
      </c>
      <c r="C170" s="533"/>
      <c r="D170" s="533">
        <v>11083</v>
      </c>
    </row>
    <row r="171" spans="1:4" s="43" customFormat="1" ht="12" customHeight="1">
      <c r="A171" s="34" t="s">
        <v>355</v>
      </c>
      <c r="B171" s="35">
        <v>1015</v>
      </c>
      <c r="C171" s="533"/>
      <c r="D171" s="533">
        <v>15353</v>
      </c>
    </row>
    <row r="172" spans="1:4" s="43" customFormat="1" ht="12" customHeight="1">
      <c r="A172" s="34" t="s">
        <v>356</v>
      </c>
      <c r="B172" s="35">
        <v>1016</v>
      </c>
      <c r="C172" s="533"/>
      <c r="D172" s="533">
        <v>73465</v>
      </c>
    </row>
    <row r="173" spans="1:4" s="43" customFormat="1" ht="12" customHeight="1">
      <c r="A173" s="34" t="s">
        <v>357</v>
      </c>
      <c r="B173" s="35">
        <v>1020</v>
      </c>
      <c r="C173" s="533"/>
      <c r="D173" s="533">
        <v>18103</v>
      </c>
    </row>
    <row r="174" spans="1:4" s="43" customFormat="1" ht="12" customHeight="1">
      <c r="A174" s="34" t="s">
        <v>358</v>
      </c>
      <c r="B174" s="35">
        <v>1030</v>
      </c>
      <c r="C174" s="533"/>
      <c r="D174" s="533">
        <v>5850</v>
      </c>
    </row>
    <row r="175" spans="1:4" s="43" customFormat="1" ht="11.25" customHeight="1">
      <c r="A175" s="34" t="s">
        <v>359</v>
      </c>
      <c r="B175" s="35">
        <v>1051</v>
      </c>
      <c r="C175" s="533"/>
      <c r="D175" s="533">
        <v>82</v>
      </c>
    </row>
    <row r="176" spans="1:4" s="43" customFormat="1" ht="12" customHeight="1">
      <c r="A176" s="34"/>
      <c r="B176" s="35">
        <v>1098</v>
      </c>
      <c r="C176" s="533"/>
      <c r="D176" s="533">
        <v>30</v>
      </c>
    </row>
    <row r="177" spans="1:4" s="22" customFormat="1" ht="12" customHeight="1" thickBot="1">
      <c r="A177" s="30" t="s">
        <v>267</v>
      </c>
      <c r="B177" s="31">
        <v>9999</v>
      </c>
      <c r="C177" s="213">
        <f>SUM(C159,C161,C164:C167)</f>
        <v>31643</v>
      </c>
      <c r="D177" s="213">
        <f>SUM(D159,D161,D164:D167)</f>
        <v>200059</v>
      </c>
    </row>
    <row r="178" spans="1:4" ht="12" customHeight="1">
      <c r="A178" s="30" t="s">
        <v>476</v>
      </c>
      <c r="B178" s="31" t="s">
        <v>477</v>
      </c>
      <c r="C178" s="233"/>
      <c r="D178" s="208"/>
    </row>
    <row r="179" spans="1:4" s="22" customFormat="1" ht="12" customHeight="1">
      <c r="A179" s="30" t="s">
        <v>340</v>
      </c>
      <c r="B179" s="31">
        <v>100</v>
      </c>
      <c r="C179" s="32">
        <f>SUM(C180:C180)</f>
        <v>960</v>
      </c>
      <c r="D179" s="32">
        <f>SUM(D180:D180)</f>
        <v>0</v>
      </c>
    </row>
    <row r="180" spans="1:4" ht="12" customHeight="1">
      <c r="A180" s="34" t="s">
        <v>341</v>
      </c>
      <c r="B180" s="35">
        <v>101</v>
      </c>
      <c r="C180" s="533">
        <v>960</v>
      </c>
      <c r="D180" s="533"/>
    </row>
    <row r="181" spans="1:4" s="22" customFormat="1" ht="12" customHeight="1">
      <c r="A181" s="30" t="s">
        <v>351</v>
      </c>
      <c r="B181" s="31">
        <v>500</v>
      </c>
      <c r="C181" s="32">
        <v>32</v>
      </c>
      <c r="D181" s="32"/>
    </row>
    <row r="182" spans="1:4" s="41" customFormat="1" ht="12" customHeight="1">
      <c r="A182" s="30" t="s">
        <v>353</v>
      </c>
      <c r="B182" s="31">
        <v>1000</v>
      </c>
      <c r="C182" s="36">
        <f>SUM(C183:C186)</f>
        <v>2352</v>
      </c>
      <c r="D182" s="36">
        <f>SUM(D183:D186)</f>
        <v>220</v>
      </c>
    </row>
    <row r="183" spans="1:4" s="43" customFormat="1" ht="12" customHeight="1">
      <c r="A183" s="34" t="s">
        <v>354</v>
      </c>
      <c r="B183" s="35">
        <v>1013</v>
      </c>
      <c r="C183" s="533"/>
      <c r="D183" s="533">
        <v>220</v>
      </c>
    </row>
    <row r="184" spans="1:4" s="43" customFormat="1" ht="12" customHeight="1">
      <c r="A184" s="34" t="s">
        <v>355</v>
      </c>
      <c r="B184" s="35">
        <v>1015</v>
      </c>
      <c r="C184" s="533">
        <v>556</v>
      </c>
      <c r="D184" s="533"/>
    </row>
    <row r="185" spans="1:4" s="43" customFormat="1" ht="12" customHeight="1">
      <c r="A185" s="34" t="s">
        <v>356</v>
      </c>
      <c r="B185" s="35">
        <v>1016</v>
      </c>
      <c r="C185" s="533">
        <v>1373</v>
      </c>
      <c r="D185" s="533"/>
    </row>
    <row r="186" spans="1:4" s="43" customFormat="1" ht="12" customHeight="1">
      <c r="A186" s="34" t="s">
        <v>357</v>
      </c>
      <c r="B186" s="35">
        <v>1020</v>
      </c>
      <c r="C186" s="533">
        <v>423</v>
      </c>
      <c r="D186" s="533"/>
    </row>
    <row r="187" spans="1:4" s="22" customFormat="1" ht="12" customHeight="1">
      <c r="A187" s="30" t="s">
        <v>267</v>
      </c>
      <c r="B187" s="31">
        <v>9999</v>
      </c>
      <c r="C187" s="32">
        <f>SUM(C179,C181,C182)</f>
        <v>3344</v>
      </c>
      <c r="D187" s="32">
        <f>SUM(D179,D181,D182)</f>
        <v>220</v>
      </c>
    </row>
    <row r="188" spans="1:4" s="22" customFormat="1" ht="12" customHeight="1">
      <c r="A188" s="30" t="s">
        <v>52</v>
      </c>
      <c r="B188" s="31">
        <v>5200</v>
      </c>
      <c r="C188" s="233"/>
      <c r="D188" s="233">
        <v>26104</v>
      </c>
    </row>
    <row r="189" spans="1:4" s="22" customFormat="1" ht="12" customHeight="1">
      <c r="A189" s="30" t="s">
        <v>53</v>
      </c>
      <c r="B189" s="31"/>
      <c r="C189" s="36">
        <f>SUM(C188)</f>
        <v>0</v>
      </c>
      <c r="D189" s="36">
        <f>SUM(D188)</f>
        <v>26104</v>
      </c>
    </row>
    <row r="190" spans="1:4" s="22" customFormat="1" ht="12" customHeight="1" thickBot="1">
      <c r="A190" s="30" t="s">
        <v>267</v>
      </c>
      <c r="B190" s="31">
        <v>9999</v>
      </c>
      <c r="C190" s="213">
        <f>SUM(C187,C189)</f>
        <v>3344</v>
      </c>
      <c r="D190" s="213">
        <f>SUM(D187,D189)</f>
        <v>26324</v>
      </c>
    </row>
    <row r="191" spans="1:4" s="22" customFormat="1" ht="12" customHeight="1">
      <c r="A191" s="30"/>
      <c r="B191" s="31"/>
      <c r="C191" s="443"/>
      <c r="D191" s="443"/>
    </row>
    <row r="192" spans="1:4" s="22" customFormat="1" ht="12" customHeight="1">
      <c r="A192" s="30" t="s">
        <v>81</v>
      </c>
      <c r="B192" s="31"/>
      <c r="C192" s="32">
        <f>SUM(C142,C156,C177,C190)</f>
        <v>40326</v>
      </c>
      <c r="D192" s="32">
        <f>SUM(D142,D156,D177,D190)</f>
        <v>288944</v>
      </c>
    </row>
    <row r="193" spans="1:4" s="22" customFormat="1" ht="12" customHeight="1">
      <c r="A193" s="30"/>
      <c r="B193" s="31"/>
      <c r="C193" s="233"/>
      <c r="D193" s="233"/>
    </row>
    <row r="194" spans="1:4" s="65" customFormat="1" ht="12" customHeight="1" thickBot="1">
      <c r="A194" s="541" t="s">
        <v>82</v>
      </c>
      <c r="B194" s="542">
        <v>9999</v>
      </c>
      <c r="C194" s="543">
        <f>SUM(C192)</f>
        <v>40326</v>
      </c>
      <c r="D194" s="543">
        <f>SUM(D192)</f>
        <v>288944</v>
      </c>
    </row>
    <row r="195" spans="1:4" s="41" customFormat="1" ht="12" customHeight="1" thickTop="1">
      <c r="A195" s="234"/>
      <c r="B195" s="29"/>
      <c r="C195" s="229"/>
      <c r="D195" s="229"/>
    </row>
    <row r="196" spans="1:4" s="41" customFormat="1" ht="12" customHeight="1">
      <c r="A196" s="30" t="s">
        <v>83</v>
      </c>
      <c r="B196" s="31"/>
      <c r="C196" s="32"/>
      <c r="D196" s="36"/>
    </row>
    <row r="197" spans="1:4" s="41" customFormat="1" ht="12" customHeight="1">
      <c r="A197" s="30" t="s">
        <v>88</v>
      </c>
      <c r="B197" s="31"/>
      <c r="C197" s="32"/>
      <c r="D197" s="36"/>
    </row>
    <row r="198" spans="1:4" ht="12" customHeight="1">
      <c r="A198" s="30" t="s">
        <v>89</v>
      </c>
      <c r="B198" s="31" t="s">
        <v>90</v>
      </c>
      <c r="C198" s="32"/>
      <c r="D198" s="33"/>
    </row>
    <row r="199" spans="1:4" s="22" customFormat="1" ht="12" customHeight="1">
      <c r="A199" s="30" t="s">
        <v>61</v>
      </c>
      <c r="B199" s="31">
        <v>5500</v>
      </c>
      <c r="C199" s="32"/>
      <c r="D199" s="32">
        <v>2331</v>
      </c>
    </row>
    <row r="200" spans="1:4" s="22" customFormat="1" ht="12" customHeight="1" thickBot="1">
      <c r="A200" s="30" t="s">
        <v>62</v>
      </c>
      <c r="B200" s="31">
        <v>9999</v>
      </c>
      <c r="C200" s="226">
        <f>SUM(C199)</f>
        <v>0</v>
      </c>
      <c r="D200" s="226">
        <f>SUM(D199)</f>
        <v>2331</v>
      </c>
    </row>
    <row r="201" spans="1:4" s="22" customFormat="1" ht="12" customHeight="1">
      <c r="A201" s="30"/>
      <c r="B201" s="31"/>
      <c r="C201" s="233"/>
      <c r="D201" s="233"/>
    </row>
    <row r="202" spans="1:4" ht="12" customHeight="1">
      <c r="A202" s="30" t="s">
        <v>91</v>
      </c>
      <c r="B202" s="31" t="s">
        <v>92</v>
      </c>
      <c r="C202" s="32"/>
      <c r="D202" s="33"/>
    </row>
    <row r="203" spans="1:4" s="22" customFormat="1" ht="12" customHeight="1">
      <c r="A203" s="30" t="s">
        <v>340</v>
      </c>
      <c r="B203" s="31">
        <v>100</v>
      </c>
      <c r="C203" s="32">
        <f>SUM(C204:C205)</f>
        <v>44188</v>
      </c>
      <c r="D203" s="32">
        <f>SUM(D204:D205)</f>
        <v>0</v>
      </c>
    </row>
    <row r="204" spans="1:4" ht="12" customHeight="1">
      <c r="A204" s="34" t="s">
        <v>341</v>
      </c>
      <c r="B204" s="35">
        <v>101</v>
      </c>
      <c r="C204" s="533">
        <v>44188</v>
      </c>
      <c r="D204" s="533"/>
    </row>
    <row r="205" spans="1:5" ht="12" customHeight="1">
      <c r="A205" s="34" t="s">
        <v>619</v>
      </c>
      <c r="B205" s="35">
        <v>109</v>
      </c>
      <c r="C205" s="533"/>
      <c r="D205" s="533"/>
      <c r="E205" s="527"/>
    </row>
    <row r="206" spans="1:4" s="22" customFormat="1" ht="12" customHeight="1">
      <c r="A206" s="30" t="s">
        <v>344</v>
      </c>
      <c r="B206" s="31">
        <v>200</v>
      </c>
      <c r="C206" s="32">
        <f>SUM(C207:C208)</f>
        <v>51919</v>
      </c>
      <c r="D206" s="32">
        <f>SUM(D207:D208)</f>
        <v>0</v>
      </c>
    </row>
    <row r="207" spans="1:4" ht="12.75" customHeight="1">
      <c r="A207" s="34" t="s">
        <v>363</v>
      </c>
      <c r="B207" s="35">
        <v>208</v>
      </c>
      <c r="C207" s="533">
        <v>51853</v>
      </c>
      <c r="D207" s="533"/>
    </row>
    <row r="208" spans="1:4" ht="12" customHeight="1">
      <c r="A208" s="34" t="s">
        <v>364</v>
      </c>
      <c r="B208" s="35">
        <v>209</v>
      </c>
      <c r="C208" s="533">
        <v>66</v>
      </c>
      <c r="D208" s="533"/>
    </row>
    <row r="209" spans="1:4" s="22" customFormat="1" ht="12" customHeight="1">
      <c r="A209" s="30" t="s">
        <v>350</v>
      </c>
      <c r="B209" s="31">
        <v>300</v>
      </c>
      <c r="C209" s="32">
        <v>33762</v>
      </c>
      <c r="D209" s="32"/>
    </row>
    <row r="210" spans="1:4" s="22" customFormat="1" ht="12" customHeight="1">
      <c r="A210" s="30" t="s">
        <v>351</v>
      </c>
      <c r="B210" s="31">
        <v>500</v>
      </c>
      <c r="C210" s="32">
        <v>4276</v>
      </c>
      <c r="D210" s="32"/>
    </row>
    <row r="211" spans="1:4" s="22" customFormat="1" ht="12" customHeight="1">
      <c r="A211" s="30" t="s">
        <v>352</v>
      </c>
      <c r="B211" s="31">
        <v>700</v>
      </c>
      <c r="C211" s="32">
        <v>153</v>
      </c>
      <c r="D211" s="32"/>
    </row>
    <row r="212" spans="1:4" s="41" customFormat="1" ht="12" customHeight="1">
      <c r="A212" s="30" t="s">
        <v>353</v>
      </c>
      <c r="B212" s="31">
        <v>1000</v>
      </c>
      <c r="C212" s="36">
        <f>SUM(C213:C219)</f>
        <v>12752</v>
      </c>
      <c r="D212" s="36">
        <f>SUM(D213:D219)</f>
        <v>6700</v>
      </c>
    </row>
    <row r="213" spans="1:4" s="43" customFormat="1" ht="12" customHeight="1">
      <c r="A213" s="34" t="s">
        <v>354</v>
      </c>
      <c r="B213" s="35">
        <v>1013</v>
      </c>
      <c r="C213" s="533">
        <v>2372</v>
      </c>
      <c r="D213" s="533"/>
    </row>
    <row r="214" spans="1:4" s="43" customFormat="1" ht="12" customHeight="1">
      <c r="A214" s="34" t="s">
        <v>356</v>
      </c>
      <c r="B214" s="35">
        <v>1016</v>
      </c>
      <c r="C214" s="533">
        <v>5307</v>
      </c>
      <c r="D214" s="533"/>
    </row>
    <row r="215" spans="1:4" s="43" customFormat="1" ht="12" customHeight="1">
      <c r="A215" s="34" t="s">
        <v>357</v>
      </c>
      <c r="B215" s="35">
        <v>1020</v>
      </c>
      <c r="C215" s="533"/>
      <c r="D215" s="533">
        <v>6700</v>
      </c>
    </row>
    <row r="216" spans="1:4" s="43" customFormat="1" ht="12" customHeight="1">
      <c r="A216" s="34" t="s">
        <v>358</v>
      </c>
      <c r="B216" s="35">
        <v>1030</v>
      </c>
      <c r="C216" s="533">
        <v>3659</v>
      </c>
      <c r="D216" s="533"/>
    </row>
    <row r="217" spans="1:4" s="43" customFormat="1" ht="12" customHeight="1">
      <c r="A217" s="34" t="s">
        <v>379</v>
      </c>
      <c r="B217" s="35">
        <v>1040</v>
      </c>
      <c r="C217" s="533">
        <v>34</v>
      </c>
      <c r="D217" s="533"/>
    </row>
    <row r="218" spans="1:4" s="43" customFormat="1" ht="11.25" customHeight="1">
      <c r="A218" s="34" t="s">
        <v>359</v>
      </c>
      <c r="B218" s="35">
        <v>1051</v>
      </c>
      <c r="C218" s="533">
        <v>494</v>
      </c>
      <c r="D218" s="533"/>
    </row>
    <row r="219" spans="1:4" s="43" customFormat="1" ht="12" customHeight="1">
      <c r="A219" s="34" t="s">
        <v>361</v>
      </c>
      <c r="B219" s="35">
        <v>1098</v>
      </c>
      <c r="C219" s="533">
        <v>886</v>
      </c>
      <c r="D219" s="533"/>
    </row>
    <row r="220" spans="1:4" s="22" customFormat="1" ht="12" customHeight="1">
      <c r="A220" s="30" t="s">
        <v>267</v>
      </c>
      <c r="B220" s="31">
        <v>9999</v>
      </c>
      <c r="C220" s="32">
        <f>SUM(C203,C206,C209:C212)</f>
        <v>147050</v>
      </c>
      <c r="D220" s="32">
        <f>SUM(D203,D206,D209:D212)</f>
        <v>6700</v>
      </c>
    </row>
    <row r="221" spans="1:4" s="22" customFormat="1" ht="12" customHeight="1">
      <c r="A221" s="30" t="s">
        <v>52</v>
      </c>
      <c r="B221" s="31">
        <v>5200</v>
      </c>
      <c r="C221" s="32"/>
      <c r="D221" s="36">
        <v>51487</v>
      </c>
    </row>
    <row r="222" spans="1:4" s="22" customFormat="1" ht="12" customHeight="1">
      <c r="A222" s="30" t="s">
        <v>53</v>
      </c>
      <c r="B222" s="31"/>
      <c r="C222" s="36">
        <f>SUM(C221)</f>
        <v>0</v>
      </c>
      <c r="D222" s="36">
        <f>SUM(D221)</f>
        <v>51487</v>
      </c>
    </row>
    <row r="223" spans="1:4" s="22" customFormat="1" ht="12" customHeight="1" thickBot="1">
      <c r="A223" s="30" t="s">
        <v>54</v>
      </c>
      <c r="B223" s="31">
        <v>9999</v>
      </c>
      <c r="C223" s="213">
        <f>SUM(C220,C222)</f>
        <v>147050</v>
      </c>
      <c r="D223" s="213">
        <f>SUM(D220,D222)</f>
        <v>58187</v>
      </c>
    </row>
    <row r="224" spans="1:4" s="41" customFormat="1" ht="12" customHeight="1">
      <c r="A224" s="30"/>
      <c r="B224" s="31"/>
      <c r="C224" s="233"/>
      <c r="D224" s="229"/>
    </row>
    <row r="225" spans="1:4" ht="12" customHeight="1">
      <c r="A225" s="30" t="s">
        <v>93</v>
      </c>
      <c r="B225" s="31" t="s">
        <v>94</v>
      </c>
      <c r="C225" s="32"/>
      <c r="D225" s="33"/>
    </row>
    <row r="226" spans="1:4" s="22" customFormat="1" ht="12" customHeight="1">
      <c r="A226" s="30" t="s">
        <v>340</v>
      </c>
      <c r="B226" s="31">
        <v>100</v>
      </c>
      <c r="C226" s="32">
        <f>SUM(C227:C227)</f>
        <v>8648</v>
      </c>
      <c r="D226" s="32">
        <f>SUM(D227:D227)</f>
        <v>0</v>
      </c>
    </row>
    <row r="227" spans="1:4" ht="12" customHeight="1">
      <c r="A227" s="34" t="s">
        <v>341</v>
      </c>
      <c r="B227" s="35">
        <v>101</v>
      </c>
      <c r="C227" s="533">
        <v>8648</v>
      </c>
      <c r="D227" s="533"/>
    </row>
    <row r="228" spans="1:4" s="22" customFormat="1" ht="12" customHeight="1">
      <c r="A228" s="30" t="s">
        <v>344</v>
      </c>
      <c r="B228" s="31">
        <v>200</v>
      </c>
      <c r="C228" s="32">
        <f>SUM(C229:C230)</f>
        <v>24521</v>
      </c>
      <c r="D228" s="32">
        <f>SUM(D229:D230)</f>
        <v>0</v>
      </c>
    </row>
    <row r="229" spans="1:4" s="22" customFormat="1" ht="12" customHeight="1">
      <c r="A229" s="34" t="s">
        <v>345</v>
      </c>
      <c r="B229" s="35">
        <v>201</v>
      </c>
      <c r="C229" s="533">
        <v>1537</v>
      </c>
      <c r="D229" s="533"/>
    </row>
    <row r="230" spans="1:4" ht="12" customHeight="1">
      <c r="A230" s="34" t="s">
        <v>363</v>
      </c>
      <c r="B230" s="35">
        <v>208</v>
      </c>
      <c r="C230" s="533">
        <v>22984</v>
      </c>
      <c r="D230" s="533"/>
    </row>
    <row r="231" spans="1:4" s="22" customFormat="1" ht="12" customHeight="1">
      <c r="A231" s="30" t="s">
        <v>350</v>
      </c>
      <c r="B231" s="31">
        <v>300</v>
      </c>
      <c r="C231" s="32">
        <v>10576</v>
      </c>
      <c r="D231" s="32"/>
    </row>
    <row r="232" spans="1:4" s="22" customFormat="1" ht="12" customHeight="1">
      <c r="A232" s="30" t="s">
        <v>351</v>
      </c>
      <c r="B232" s="31">
        <v>500</v>
      </c>
      <c r="C232" s="32">
        <v>1156</v>
      </c>
      <c r="D232" s="32"/>
    </row>
    <row r="233" spans="1:4" s="22" customFormat="1" ht="12" customHeight="1">
      <c r="A233" s="220"/>
      <c r="B233" s="221"/>
      <c r="C233" s="283"/>
      <c r="D233" s="283"/>
    </row>
    <row r="234" spans="1:4" s="22" customFormat="1" ht="12" customHeight="1">
      <c r="A234" s="220"/>
      <c r="B234" s="221"/>
      <c r="C234" s="283"/>
      <c r="D234" s="283"/>
    </row>
    <row r="235" spans="1:4" s="22" customFormat="1" ht="12" customHeight="1">
      <c r="A235" s="220"/>
      <c r="B235" s="221"/>
      <c r="C235" s="283"/>
      <c r="D235" s="283"/>
    </row>
    <row r="236" spans="1:4" s="22" customFormat="1" ht="12" customHeight="1">
      <c r="A236" s="220"/>
      <c r="B236" s="221"/>
      <c r="C236" s="283"/>
      <c r="D236" s="283"/>
    </row>
    <row r="237" spans="1:4" s="41" customFormat="1" ht="12" customHeight="1">
      <c r="A237" s="30" t="s">
        <v>353</v>
      </c>
      <c r="B237" s="31">
        <v>1000</v>
      </c>
      <c r="C237" s="36">
        <f>SUM(C238:C239)</f>
        <v>0</v>
      </c>
      <c r="D237" s="36">
        <f>SUM(D238:D239)</f>
        <v>17602</v>
      </c>
    </row>
    <row r="238" spans="1:4" s="43" customFormat="1" ht="12" customHeight="1">
      <c r="A238" s="34" t="s">
        <v>356</v>
      </c>
      <c r="B238" s="35">
        <v>1016</v>
      </c>
      <c r="C238" s="533"/>
      <c r="D238" s="533">
        <v>6602</v>
      </c>
    </row>
    <row r="239" spans="1:4" s="43" customFormat="1" ht="12" customHeight="1">
      <c r="A239" s="34" t="s">
        <v>357</v>
      </c>
      <c r="B239" s="35">
        <v>1020</v>
      </c>
      <c r="C239" s="533"/>
      <c r="D239" s="533">
        <v>11000</v>
      </c>
    </row>
    <row r="240" spans="1:4" s="22" customFormat="1" ht="12" customHeight="1" thickBot="1">
      <c r="A240" s="30" t="s">
        <v>267</v>
      </c>
      <c r="B240" s="31">
        <v>9999</v>
      </c>
      <c r="C240" s="213">
        <f>SUM(C226,C228,C231:C237)</f>
        <v>44901</v>
      </c>
      <c r="D240" s="213">
        <f>SUM(D226,D228,D231:D237)</f>
        <v>17602</v>
      </c>
    </row>
    <row r="241" spans="1:4" s="41" customFormat="1" ht="12" customHeight="1">
      <c r="A241" s="30" t="s">
        <v>95</v>
      </c>
      <c r="B241" s="31"/>
      <c r="C241" s="229">
        <f>SUM(C200,C223,C240)</f>
        <v>191951</v>
      </c>
      <c r="D241" s="229">
        <f>SUM(D200,D223,D240)</f>
        <v>78120</v>
      </c>
    </row>
    <row r="242" spans="1:4" s="41" customFormat="1" ht="12" customHeight="1" thickBot="1">
      <c r="A242" s="206" t="s">
        <v>96</v>
      </c>
      <c r="B242" s="218"/>
      <c r="C242" s="230">
        <f>SUM(C241)</f>
        <v>191951</v>
      </c>
      <c r="D242" s="230">
        <f>SUM(D241)</f>
        <v>78120</v>
      </c>
    </row>
    <row r="243" spans="1:4" s="41" customFormat="1" ht="12" customHeight="1" thickTop="1">
      <c r="A243" s="234"/>
      <c r="B243" s="29"/>
      <c r="C243" s="229"/>
      <c r="D243" s="229"/>
    </row>
    <row r="244" spans="1:4" s="43" customFormat="1" ht="12" customHeight="1">
      <c r="A244" s="30" t="s">
        <v>97</v>
      </c>
      <c r="B244" s="31"/>
      <c r="C244" s="32"/>
      <c r="D244" s="33"/>
    </row>
    <row r="245" spans="1:4" s="43" customFormat="1" ht="12" customHeight="1">
      <c r="A245" s="30" t="s">
        <v>98</v>
      </c>
      <c r="B245" s="31"/>
      <c r="C245" s="32"/>
      <c r="D245" s="33"/>
    </row>
    <row r="246" spans="1:4" s="43" customFormat="1" ht="12" customHeight="1">
      <c r="A246" s="30" t="s">
        <v>99</v>
      </c>
      <c r="B246" s="31" t="s">
        <v>100</v>
      </c>
      <c r="C246" s="32"/>
      <c r="D246" s="33"/>
    </row>
    <row r="247" spans="1:4" s="41" customFormat="1" ht="12" customHeight="1">
      <c r="A247" s="30" t="s">
        <v>353</v>
      </c>
      <c r="B247" s="31">
        <v>1000</v>
      </c>
      <c r="C247" s="36">
        <f>SUM(C248:C248)</f>
        <v>0</v>
      </c>
      <c r="D247" s="36">
        <f>SUM(D248:D248)</f>
        <v>17976</v>
      </c>
    </row>
    <row r="248" spans="1:4" s="43" customFormat="1" ht="12" customHeight="1">
      <c r="A248" s="34" t="s">
        <v>361</v>
      </c>
      <c r="B248" s="35">
        <v>1098</v>
      </c>
      <c r="C248" s="533"/>
      <c r="D248" s="33">
        <v>17976</v>
      </c>
    </row>
    <row r="249" spans="1:4" s="41" customFormat="1" ht="12" customHeight="1" thickBot="1">
      <c r="A249" s="30" t="s">
        <v>35</v>
      </c>
      <c r="B249" s="31">
        <v>9999</v>
      </c>
      <c r="C249" s="226">
        <f>SUM(C247)</f>
        <v>0</v>
      </c>
      <c r="D249" s="226">
        <f>SUM(D247)</f>
        <v>17976</v>
      </c>
    </row>
    <row r="250" spans="1:4" s="41" customFormat="1" ht="12" customHeight="1">
      <c r="A250" s="30" t="s">
        <v>101</v>
      </c>
      <c r="B250" s="31"/>
      <c r="C250" s="229">
        <f>SUM(C249)</f>
        <v>0</v>
      </c>
      <c r="D250" s="229">
        <f>SUM(D249)</f>
        <v>17976</v>
      </c>
    </row>
    <row r="251" spans="1:4" s="41" customFormat="1" ht="12" customHeight="1" thickBot="1">
      <c r="A251" s="206" t="s">
        <v>102</v>
      </c>
      <c r="B251" s="218"/>
      <c r="C251" s="230">
        <f>SUM(C250)</f>
        <v>0</v>
      </c>
      <c r="D251" s="230">
        <f>SUM(D250)</f>
        <v>17976</v>
      </c>
    </row>
    <row r="252" spans="1:4" s="41" customFormat="1" ht="12" customHeight="1" thickTop="1">
      <c r="A252" s="441"/>
      <c r="B252" s="27"/>
      <c r="C252" s="443"/>
      <c r="D252" s="447"/>
    </row>
    <row r="253" spans="1:4" s="23" customFormat="1" ht="12" customHeight="1" thickBot="1">
      <c r="A253" s="544" t="s">
        <v>620</v>
      </c>
      <c r="B253" s="545"/>
      <c r="C253" s="546">
        <f>SUM(C38,C77,C98,C131,C194,C242,C251)</f>
        <v>682886</v>
      </c>
      <c r="D253" s="546">
        <f>SUM(D38,D77,D98,D131,D194,D242,D251)</f>
        <v>2141943</v>
      </c>
    </row>
    <row r="254" spans="3:4" ht="12" customHeight="1" thickTop="1">
      <c r="C254" s="24"/>
      <c r="D254" s="24"/>
    </row>
    <row r="255" spans="3:4" ht="12" customHeight="1">
      <c r="C255" s="24"/>
      <c r="D255" s="24"/>
    </row>
    <row r="256" spans="3:4" ht="12" customHeight="1">
      <c r="C256" s="24"/>
      <c r="D256" s="24"/>
    </row>
    <row r="257" spans="3:4" ht="12" customHeight="1">
      <c r="C257" s="24"/>
      <c r="D257" s="24"/>
    </row>
    <row r="258" spans="3:4" ht="12" customHeight="1">
      <c r="C258" s="24"/>
      <c r="D258" s="24"/>
    </row>
    <row r="259" spans="3:4" ht="12" customHeight="1">
      <c r="C259" s="24"/>
      <c r="D259" s="24"/>
    </row>
    <row r="260" spans="3:4" ht="12" customHeight="1">
      <c r="C260" s="24"/>
      <c r="D260" s="24"/>
    </row>
    <row r="261" spans="2:4" ht="12" customHeight="1">
      <c r="B261" s="4" t="s">
        <v>625</v>
      </c>
      <c r="C261" s="17"/>
      <c r="D261" s="17"/>
    </row>
    <row r="262" spans="2:4" ht="12" customHeight="1">
      <c r="B262" s="4" t="s">
        <v>626</v>
      </c>
      <c r="C262" s="20"/>
      <c r="D262" s="20"/>
    </row>
    <row r="263" spans="2:4" ht="12" customHeight="1">
      <c r="B263" s="4"/>
      <c r="C263" s="65" t="s">
        <v>627</v>
      </c>
      <c r="D263" s="17"/>
    </row>
    <row r="264" spans="3:4" ht="12" customHeight="1">
      <c r="C264" s="24"/>
      <c r="D264" s="24"/>
    </row>
    <row r="265" spans="3:4" ht="12" customHeight="1">
      <c r="C265" s="24"/>
      <c r="D265" s="24"/>
    </row>
    <row r="266" spans="3:4" ht="12" customHeight="1">
      <c r="C266" s="24"/>
      <c r="D266" s="24"/>
    </row>
    <row r="267" spans="3:4" ht="12" customHeight="1">
      <c r="C267" s="24"/>
      <c r="D267" s="24"/>
    </row>
    <row r="268" spans="3:4" ht="12" customHeight="1">
      <c r="C268" s="547"/>
      <c r="D268" s="548"/>
    </row>
    <row r="269" s="22" customFormat="1" ht="12" customHeight="1">
      <c r="B269" s="26"/>
    </row>
    <row r="270" s="22" customFormat="1" ht="12" customHeight="1">
      <c r="B270" s="26"/>
    </row>
    <row r="271" s="22" customFormat="1" ht="12" customHeight="1">
      <c r="B271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2:G61"/>
  <sheetViews>
    <sheetView workbookViewId="0" topLeftCell="A1">
      <selection activeCell="E64" sqref="E64"/>
    </sheetView>
  </sheetViews>
  <sheetFormatPr defaultColWidth="9.140625" defaultRowHeight="12.75"/>
  <cols>
    <col min="2" max="2" width="45.57421875" style="0" customWidth="1"/>
    <col min="3" max="3" width="14.140625" style="0" customWidth="1"/>
    <col min="4" max="4" width="16.00390625" style="0" hidden="1" customWidth="1"/>
    <col min="5" max="5" width="15.140625" style="0" customWidth="1"/>
  </cols>
  <sheetData>
    <row r="2" spans="4:5" ht="12.75">
      <c r="D2" s="461" t="s">
        <v>581</v>
      </c>
      <c r="E2" s="461" t="s">
        <v>604</v>
      </c>
    </row>
    <row r="5" spans="2:4" ht="12.75">
      <c r="B5" s="462"/>
      <c r="C5" s="462"/>
      <c r="D5" s="462"/>
    </row>
    <row r="6" spans="2:4" ht="12.75">
      <c r="B6" s="392" t="s">
        <v>582</v>
      </c>
      <c r="C6" s="462"/>
      <c r="D6" s="462"/>
    </row>
    <row r="7" spans="2:4" ht="12.75">
      <c r="B7" s="392"/>
      <c r="C7" s="462"/>
      <c r="D7" s="462"/>
    </row>
    <row r="8" spans="2:5" ht="12.75">
      <c r="B8" s="461" t="s">
        <v>622</v>
      </c>
      <c r="C8" s="392"/>
      <c r="D8" s="462"/>
      <c r="E8" s="392"/>
    </row>
    <row r="9" spans="2:4" ht="12.75">
      <c r="B9" s="392" t="s">
        <v>623</v>
      </c>
      <c r="C9" s="392"/>
      <c r="D9" s="462"/>
    </row>
    <row r="10" spans="2:4" ht="13.5" thickBot="1">
      <c r="B10" s="463"/>
      <c r="C10" s="463"/>
      <c r="D10" s="463"/>
    </row>
    <row r="11" spans="2:5" ht="12.75">
      <c r="B11" s="464" t="s">
        <v>583</v>
      </c>
      <c r="C11" s="465" t="s">
        <v>584</v>
      </c>
      <c r="D11" s="465" t="s">
        <v>585</v>
      </c>
      <c r="E11" s="466" t="s">
        <v>586</v>
      </c>
    </row>
    <row r="12" spans="2:5" ht="12.75">
      <c r="B12" s="467"/>
      <c r="C12" s="468" t="s">
        <v>587</v>
      </c>
      <c r="D12" s="468" t="s">
        <v>588</v>
      </c>
      <c r="E12" s="469" t="s">
        <v>589</v>
      </c>
    </row>
    <row r="13" spans="2:5" ht="12.75">
      <c r="B13" s="470"/>
      <c r="C13" s="468" t="s">
        <v>590</v>
      </c>
      <c r="D13" s="471"/>
      <c r="E13" s="469" t="s">
        <v>591</v>
      </c>
    </row>
    <row r="14" spans="2:5" ht="13.5" thickBot="1">
      <c r="B14" s="472"/>
      <c r="C14" s="473"/>
      <c r="D14" s="473"/>
      <c r="E14" s="474" t="s">
        <v>590</v>
      </c>
    </row>
    <row r="15" spans="2:5" ht="12.75">
      <c r="B15" s="478" t="s">
        <v>592</v>
      </c>
      <c r="C15" s="476"/>
      <c r="D15" s="476"/>
      <c r="E15" s="477"/>
    </row>
    <row r="16" spans="2:5" ht="12.75">
      <c r="B16" s="480" t="s">
        <v>593</v>
      </c>
      <c r="C16" s="479"/>
      <c r="D16" s="479"/>
      <c r="E16" s="477"/>
    </row>
    <row r="17" spans="2:5" ht="12.75">
      <c r="B17" s="507"/>
      <c r="C17" s="441"/>
      <c r="D17" s="441"/>
      <c r="E17" s="481"/>
    </row>
    <row r="18" spans="2:5" ht="12.75">
      <c r="B18" s="482" t="s">
        <v>25</v>
      </c>
      <c r="C18" s="483"/>
      <c r="D18" s="483"/>
      <c r="E18" s="484"/>
    </row>
    <row r="19" spans="2:5" ht="12.75">
      <c r="B19" s="478" t="s">
        <v>26</v>
      </c>
      <c r="C19" s="485">
        <v>172514</v>
      </c>
      <c r="D19" s="485">
        <v>2516</v>
      </c>
      <c r="E19" s="486"/>
    </row>
    <row r="20" spans="2:5" ht="13.5" thickBot="1">
      <c r="B20" s="487" t="s">
        <v>594</v>
      </c>
      <c r="C20" s="488">
        <f>SUM(C19)</f>
        <v>172514</v>
      </c>
      <c r="D20" s="488">
        <f>SUM(D19)</f>
        <v>2516</v>
      </c>
      <c r="E20" s="489"/>
    </row>
    <row r="21" spans="2:5" ht="12.75">
      <c r="B21" s="482" t="s">
        <v>30</v>
      </c>
      <c r="C21" s="479"/>
      <c r="D21" s="479"/>
      <c r="E21" s="477"/>
    </row>
    <row r="22" spans="2:5" ht="12.75">
      <c r="B22" s="478" t="s">
        <v>31</v>
      </c>
      <c r="C22" s="490">
        <v>10999</v>
      </c>
      <c r="D22" s="490">
        <v>2559</v>
      </c>
      <c r="E22" s="491"/>
    </row>
    <row r="23" spans="2:5" ht="12.75">
      <c r="B23" s="475"/>
      <c r="C23" s="479"/>
      <c r="D23" s="479"/>
      <c r="E23" s="477"/>
    </row>
    <row r="24" spans="2:5" ht="12.75">
      <c r="B24" s="478" t="s">
        <v>39</v>
      </c>
      <c r="C24" s="479"/>
      <c r="D24" s="479"/>
      <c r="E24" s="477"/>
    </row>
    <row r="25" spans="2:5" ht="12.75">
      <c r="B25" s="478" t="s">
        <v>595</v>
      </c>
      <c r="C25" s="492">
        <v>7512</v>
      </c>
      <c r="D25" s="492">
        <v>10212</v>
      </c>
      <c r="E25" s="493"/>
    </row>
    <row r="26" spans="2:5" ht="13.5" thickBot="1">
      <c r="B26" s="487" t="s">
        <v>594</v>
      </c>
      <c r="C26" s="494">
        <f>SUM(C22,C25)</f>
        <v>18511</v>
      </c>
      <c r="D26" s="494">
        <f>SUM(D22,D25)</f>
        <v>12771</v>
      </c>
      <c r="E26" s="495"/>
    </row>
    <row r="27" spans="2:5" ht="15">
      <c r="B27" s="496"/>
      <c r="C27" s="497"/>
      <c r="D27" s="497"/>
      <c r="E27" s="498"/>
    </row>
    <row r="28" spans="2:5" ht="13.5" thickBot="1">
      <c r="B28" s="482" t="s">
        <v>44</v>
      </c>
      <c r="C28" s="494">
        <f>14015-2544-322</f>
        <v>11149</v>
      </c>
      <c r="D28" s="494">
        <v>5064</v>
      </c>
      <c r="E28" s="495">
        <v>2745</v>
      </c>
    </row>
    <row r="29" spans="2:5" ht="15">
      <c r="B29" s="496"/>
      <c r="C29" s="497"/>
      <c r="D29" s="497"/>
      <c r="E29" s="498"/>
    </row>
    <row r="30" spans="2:5" ht="13.5" thickBot="1">
      <c r="B30" s="482" t="s">
        <v>58</v>
      </c>
      <c r="C30" s="499">
        <v>248435</v>
      </c>
      <c r="D30" s="499">
        <v>49022</v>
      </c>
      <c r="E30" s="500">
        <v>200000</v>
      </c>
    </row>
    <row r="31" spans="2:5" ht="15">
      <c r="B31" s="496"/>
      <c r="C31" s="497"/>
      <c r="D31" s="497"/>
      <c r="E31" s="498"/>
    </row>
    <row r="32" spans="2:5" ht="15">
      <c r="B32" s="482" t="s">
        <v>596</v>
      </c>
      <c r="C32" s="497"/>
      <c r="D32" s="497"/>
      <c r="E32" s="498"/>
    </row>
    <row r="33" spans="2:5" ht="12.75">
      <c r="B33" s="478" t="s">
        <v>597</v>
      </c>
      <c r="C33" s="501">
        <v>40326</v>
      </c>
      <c r="D33" s="501">
        <v>72631</v>
      </c>
      <c r="E33" s="502"/>
    </row>
    <row r="34" spans="2:5" ht="13.5" thickBot="1">
      <c r="B34" s="487" t="s">
        <v>594</v>
      </c>
      <c r="C34" s="494">
        <f>SUM(C33)</f>
        <v>40326</v>
      </c>
      <c r="D34" s="494">
        <f>SUM(D33)</f>
        <v>72631</v>
      </c>
      <c r="E34" s="495"/>
    </row>
    <row r="35" spans="2:5" ht="15">
      <c r="B35" s="496"/>
      <c r="C35" s="497"/>
      <c r="D35" s="497"/>
      <c r="E35" s="498"/>
    </row>
    <row r="36" spans="2:5" ht="15">
      <c r="B36" s="482" t="s">
        <v>598</v>
      </c>
      <c r="C36" s="497"/>
      <c r="D36" s="497"/>
      <c r="E36" s="498"/>
    </row>
    <row r="37" spans="2:5" ht="12.75">
      <c r="B37" s="478" t="s">
        <v>88</v>
      </c>
      <c r="C37" s="492">
        <v>191951</v>
      </c>
      <c r="D37" s="492">
        <v>217937</v>
      </c>
      <c r="E37" s="493"/>
    </row>
    <row r="38" spans="2:5" ht="13.5" thickBot="1">
      <c r="B38" s="487" t="s">
        <v>594</v>
      </c>
      <c r="C38" s="494">
        <f>SUM(C37)</f>
        <v>191951</v>
      </c>
      <c r="D38" s="494">
        <f>SUM(D37)</f>
        <v>217937</v>
      </c>
      <c r="E38" s="495"/>
    </row>
    <row r="39" spans="2:5" ht="15">
      <c r="B39" s="496"/>
      <c r="C39" s="497"/>
      <c r="D39" s="497"/>
      <c r="E39" s="498"/>
    </row>
    <row r="40" spans="2:5" ht="15">
      <c r="B40" s="503" t="s">
        <v>104</v>
      </c>
      <c r="C40" s="497"/>
      <c r="D40" s="497"/>
      <c r="E40" s="498"/>
    </row>
    <row r="41" spans="2:5" ht="15">
      <c r="B41" s="504" t="s">
        <v>599</v>
      </c>
      <c r="C41" s="497"/>
      <c r="D41" s="497"/>
      <c r="E41" s="498"/>
    </row>
    <row r="42" spans="2:5" ht="15">
      <c r="B42" s="504" t="s">
        <v>600</v>
      </c>
      <c r="C42" s="497"/>
      <c r="D42" s="497"/>
      <c r="E42" s="493"/>
    </row>
    <row r="43" spans="2:5" ht="15">
      <c r="B43" s="504" t="s">
        <v>601</v>
      </c>
      <c r="C43" s="497"/>
      <c r="D43" s="497"/>
      <c r="E43" s="493">
        <v>387170</v>
      </c>
    </row>
    <row r="44" spans="2:5" ht="13.5" thickBot="1">
      <c r="B44" s="487" t="s">
        <v>594</v>
      </c>
      <c r="C44" s="494">
        <f>SUM(C45)</f>
        <v>0</v>
      </c>
      <c r="D44" s="494">
        <f>SUM(D45)</f>
        <v>0</v>
      </c>
      <c r="E44" s="495">
        <f>SUM(E42:E43)</f>
        <v>387170</v>
      </c>
    </row>
    <row r="45" spans="2:5" ht="12.75">
      <c r="B45" s="505"/>
      <c r="C45" s="490"/>
      <c r="D45" s="490"/>
      <c r="E45" s="491"/>
    </row>
    <row r="46" spans="2:5" ht="12.75">
      <c r="B46" s="504" t="s">
        <v>602</v>
      </c>
      <c r="C46" s="479"/>
      <c r="D46" s="479"/>
      <c r="E46" s="506"/>
    </row>
    <row r="47" spans="2:5" ht="15">
      <c r="B47" s="480" t="s">
        <v>603</v>
      </c>
      <c r="C47" s="497"/>
      <c r="D47" s="497"/>
      <c r="E47" s="493">
        <v>92971</v>
      </c>
    </row>
    <row r="48" spans="2:5" ht="15">
      <c r="B48" s="507"/>
      <c r="C48" s="497"/>
      <c r="D48" s="497"/>
      <c r="E48" s="498"/>
    </row>
    <row r="49" spans="2:5" ht="15">
      <c r="B49" s="507"/>
      <c r="C49" s="497"/>
      <c r="D49" s="497"/>
      <c r="E49" s="508"/>
    </row>
    <row r="50" spans="2:5" ht="12.75">
      <c r="B50" s="507"/>
      <c r="C50" s="490" t="s">
        <v>443</v>
      </c>
      <c r="D50" s="490" t="s">
        <v>443</v>
      </c>
      <c r="E50" s="491"/>
    </row>
    <row r="51" spans="2:5" ht="13.5" thickBot="1">
      <c r="B51" s="507"/>
      <c r="C51" s="494">
        <f>SUM(C50)</f>
        <v>0</v>
      </c>
      <c r="D51" s="494">
        <f>SUM(D50)</f>
        <v>0</v>
      </c>
      <c r="E51" s="495">
        <f>SUM(E47)</f>
        <v>92971</v>
      </c>
    </row>
    <row r="52" spans="2:5" ht="15">
      <c r="B52" s="496"/>
      <c r="C52" s="497"/>
      <c r="D52" s="497"/>
      <c r="E52" s="498"/>
    </row>
    <row r="53" spans="2:5" ht="13.5" thickBot="1">
      <c r="B53" s="509" t="s">
        <v>177</v>
      </c>
      <c r="C53" s="510">
        <f>SUM(C20,C26,C28,C30,C34,C38,C44,C51)</f>
        <v>682886</v>
      </c>
      <c r="D53" s="510">
        <f>SUM(D20,D26,D28,D30,D34,D38,D44,D51)</f>
        <v>359941</v>
      </c>
      <c r="E53" s="511">
        <f>SUM(E20,E26,E28,E30,E34,E38,E44,E51)</f>
        <v>682886</v>
      </c>
    </row>
    <row r="54" ht="13.5" thickTop="1"/>
    <row r="59" spans="3:7" ht="15.75">
      <c r="C59" s="4" t="s">
        <v>625</v>
      </c>
      <c r="D59" s="314"/>
      <c r="F59" s="17"/>
      <c r="G59" s="17"/>
    </row>
    <row r="60" spans="3:7" ht="15.75">
      <c r="C60" s="4" t="s">
        <v>626</v>
      </c>
      <c r="D60" s="512"/>
      <c r="F60" s="20"/>
      <c r="G60" s="20"/>
    </row>
    <row r="61" spans="3:7" ht="15.75">
      <c r="C61" s="314"/>
      <c r="D61" s="314"/>
      <c r="E61" s="65" t="s">
        <v>627</v>
      </c>
      <c r="G61" s="17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dgavrailova</dc:creator>
  <cp:keywords/>
  <dc:description/>
  <cp:lastModifiedBy>Tihomir Manov</cp:lastModifiedBy>
  <cp:lastPrinted>2006-02-25T09:26:23Z</cp:lastPrinted>
  <dcterms:created xsi:type="dcterms:W3CDTF">2005-01-26T12:56:23Z</dcterms:created>
  <dcterms:modified xsi:type="dcterms:W3CDTF">2006-03-01T12:50:48Z</dcterms:modified>
  <cp:category/>
  <cp:version/>
  <cp:contentType/>
  <cp:contentStatus/>
</cp:coreProperties>
</file>