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<sst xmlns="http://schemas.openxmlformats.org/spreadsheetml/2006/main" count="273" uniqueCount="109">
  <si>
    <t>ВЪЗЛОЖИТЕЛ:ОБЩИНА В.Търново</t>
  </si>
  <si>
    <t>ИЗПЪЛНИТЕЛ:СДРУЖЕНИЕ"ПЪТНИ СТРОЕЖИ - ЦАРЕВЕЦ"</t>
  </si>
  <si>
    <t xml:space="preserve">ОБЕКТ:"Проект за финансово управление на публичната инфраструктура,част"улици" - ремонт и реконструкция на </t>
  </si>
  <si>
    <t>улични и тротоарни настилки и др. в Община Велико Търново"</t>
  </si>
  <si>
    <t>СПРАВКА</t>
  </si>
  <si>
    <t>№</t>
  </si>
  <si>
    <t>ОБЕКТ</t>
  </si>
  <si>
    <t>ПО ДОГОВОР стойност лв.</t>
  </si>
  <si>
    <t>ж.к."Бузлуджа"</t>
  </si>
  <si>
    <t>ул."Г.Измирлиев"</t>
  </si>
  <si>
    <t>ул".Ил.Драгостинов"</t>
  </si>
  <si>
    <t>ул."Н.Кабакчиев"</t>
  </si>
  <si>
    <t>ул."Христо Донев</t>
  </si>
  <si>
    <t>ул"Ив.Хаджидимитров"</t>
  </si>
  <si>
    <t>ул."Д.Благоев"</t>
  </si>
  <si>
    <t>ул"Ст.Мокрев"</t>
  </si>
  <si>
    <t>ул."Константин Паница"</t>
  </si>
  <si>
    <t>к-щеул."Г.Измирлиев"-ул."Ил.Драгостинов</t>
  </si>
  <si>
    <t>Всичко 100%СМР - ж.к."Бузлуджа"</t>
  </si>
  <si>
    <t>Всичко 100%СМР с 20%ДДС</t>
  </si>
  <si>
    <t>3%инв.контрол върху 100%СМР с 20%ДДС</t>
  </si>
  <si>
    <t>ОБЩО усвоени средства- ж.к."Бузлуджа"</t>
  </si>
  <si>
    <t>10% гаранция за изпълнение</t>
  </si>
  <si>
    <t>Всичко 90%СМР с 20%ДДС</t>
  </si>
  <si>
    <t>ОБЩО разплатени средства- ж.к."Бузлуджа"</t>
  </si>
  <si>
    <t>ж.к."Бузлуджа"-Зона "В"</t>
  </si>
  <si>
    <t>ул."Стоян Коледаров"</t>
  </si>
  <si>
    <t>ул."Васил Златарски"</t>
  </si>
  <si>
    <t>ул."Лазурна"</t>
  </si>
  <si>
    <t>ул."Венета Ботева"</t>
  </si>
  <si>
    <t>Всичко 100%СМР - ж.к."Бузлуджа"-Зона"В"</t>
  </si>
  <si>
    <t>ОБЩО усвоени средства - ж.к.Бузлуджа"-Зона "В"</t>
  </si>
  <si>
    <t>10%гаранция за изпълнение</t>
  </si>
  <si>
    <t>ОБЩО разплатени средства</t>
  </si>
  <si>
    <t>ж.к."Чолаковци"</t>
  </si>
  <si>
    <t>ул."Р.Княгиня", ул."Бяла Бона"</t>
  </si>
  <si>
    <t>ул."П.Пърмаков",ул."Р.Княгиня",ул."Р.Войвода"</t>
  </si>
  <si>
    <t>Всичко 100%СМР - ж.к."Чолаковци"</t>
  </si>
  <si>
    <t>109676.18</t>
  </si>
  <si>
    <t>131611.41</t>
  </si>
  <si>
    <t>ОБЩО усвоени средства  - ж.к."Чолаковци"</t>
  </si>
  <si>
    <t>КМЕТСТВА</t>
  </si>
  <si>
    <t>гр.Дебелец</t>
  </si>
  <si>
    <t>гр.Килифарево</t>
  </si>
  <si>
    <t xml:space="preserve">с.Присово  </t>
  </si>
  <si>
    <t>с.Емен</t>
  </si>
  <si>
    <t>с.Балван</t>
  </si>
  <si>
    <t>с.Русаля</t>
  </si>
  <si>
    <t>с.Ресен</t>
  </si>
  <si>
    <t>с.Самоводене</t>
  </si>
  <si>
    <t>с.Никюп</t>
  </si>
  <si>
    <t>с.Леденик</t>
  </si>
  <si>
    <t>с.Церова кория</t>
  </si>
  <si>
    <t>с.Дичин</t>
  </si>
  <si>
    <t>с.Ветренци</t>
  </si>
  <si>
    <t>с.Водолей</t>
  </si>
  <si>
    <t>с.Шереметя</t>
  </si>
  <si>
    <t>с.Райковци</t>
  </si>
  <si>
    <t xml:space="preserve">с.Вонеща вода </t>
  </si>
  <si>
    <t>с.Велчево</t>
  </si>
  <si>
    <t>с.Войнежа</t>
  </si>
  <si>
    <t>с.Въглевци</t>
  </si>
  <si>
    <t>с.Беляковец</t>
  </si>
  <si>
    <t>с.Плаково</t>
  </si>
  <si>
    <t>с.Миндя</t>
  </si>
  <si>
    <t>с.Нацовци /с.Големани/</t>
  </si>
  <si>
    <t>с.Габровци</t>
  </si>
  <si>
    <t>с.Ялово</t>
  </si>
  <si>
    <t>с.Пчелище</t>
  </si>
  <si>
    <t>с.Арбанаси</t>
  </si>
  <si>
    <t>с.Малък чифлик</t>
  </si>
  <si>
    <t>Всичко 100%СМР - Кметства</t>
  </si>
  <si>
    <t>Всичко 100% СМР с 20%ДДС</t>
  </si>
  <si>
    <t>ОБЩО усвоени средства - Кметства</t>
  </si>
  <si>
    <t>Всичко 100%СМР  по проект-2003г.</t>
  </si>
  <si>
    <t>ОБЩО усвоени средства по проект</t>
  </si>
  <si>
    <t>за изпълнените СМР от месец април до месец юли 2004 г.включително</t>
  </si>
  <si>
    <t>април стойност лв.</t>
  </si>
  <si>
    <t>юни стойност лв.</t>
  </si>
  <si>
    <t>юли стойност лв.</t>
  </si>
  <si>
    <t>ИЗПЪЛНЕНО - 2004г.стойност лв.</t>
  </si>
  <si>
    <t>ул."Георги Живков"</t>
  </si>
  <si>
    <t>ул."Драган Цончев"</t>
  </si>
  <si>
    <t>ж.к."Колю Фичето"</t>
  </si>
  <si>
    <t>ул.Георги Бакалов"</t>
  </si>
  <si>
    <t>ул."Полтава"</t>
  </si>
  <si>
    <t>ул."Оборище"</t>
  </si>
  <si>
    <t>ул."Симеон Велики"</t>
  </si>
  <si>
    <t>Всичко 100%СМР - ж.к."Колю Фичето"</t>
  </si>
  <si>
    <t>ОБЩО усвоени средства  - ж.к."Колю Фичето"</t>
  </si>
  <si>
    <t>Всичко 100%СМР  КМЕТСТВА</t>
  </si>
  <si>
    <t>Всичко 100%СМР  по проект-2004г.</t>
  </si>
  <si>
    <t>за изпълнените СМР до месец юли 2004 включително</t>
  </si>
  <si>
    <t>ПО ДОГОВОР  лв.</t>
  </si>
  <si>
    <t>Изпълнени СМР през 2004 г.</t>
  </si>
  <si>
    <t>април 
лв.</t>
  </si>
  <si>
    <t>юни 
лв.</t>
  </si>
  <si>
    <t>юли 
лв.</t>
  </si>
  <si>
    <t>ИЗПЪЛНЕНО - 2004г. лв.</t>
  </si>
  <si>
    <t>ИЗПЪЛНЕНО - 2003г. лв.</t>
  </si>
  <si>
    <t>СЕПТЕМВРИ  лв.</t>
  </si>
  <si>
    <t>ОКТОМВРИ  лв.</t>
  </si>
  <si>
    <t>НОЕМВРИ  лв.</t>
  </si>
  <si>
    <t>ДЕКЕМВРИ  лв.</t>
  </si>
  <si>
    <t>к-ще ул."Г.Измирлиев"-ул."Ил.Драгостинов</t>
  </si>
  <si>
    <t xml:space="preserve">КМЕТ НА ОБЩИНА </t>
  </si>
  <si>
    <t>ВЕЛИКО ТЪРНОВО:</t>
  </si>
  <si>
    <t>/д-р Р. Рашев/</t>
  </si>
  <si>
    <t>Изпълнени СМР през 2003 г.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</si>
</sst>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;[Red]0.00"/>
  </numFmts>
  <fonts count="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u val="single"/>
      <sz val="14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3" fillId="3" borderId="2" xfId="0" applyFont="1" applyFill="1" applyBorder="1" applyAlignment="1">
      <alignment/>
    </xf>
    <xf numFmtId="2" fontId="3" fillId="3" borderId="2" xfId="0" applyNumberFormat="1" applyFont="1" applyFill="1" applyBorder="1" applyAlignment="1">
      <alignment/>
    </xf>
    <xf numFmtId="2" fontId="3" fillId="3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0" fontId="3" fillId="3" borderId="1" xfId="0" applyFont="1" applyFill="1" applyBorder="1" applyAlignment="1">
      <alignment/>
    </xf>
    <xf numFmtId="9" fontId="0" fillId="0" borderId="1" xfId="19" applyFont="1" applyBorder="1" applyAlignment="1">
      <alignment horizontal="right"/>
    </xf>
    <xf numFmtId="2" fontId="3" fillId="3" borderId="2" xfId="0" applyNumberFormat="1" applyFont="1" applyFill="1" applyBorder="1" applyAlignment="1">
      <alignment horizontal="right"/>
    </xf>
    <xf numFmtId="2" fontId="0" fillId="0" borderId="2" xfId="0" applyNumberFormat="1" applyBorder="1" applyAlignment="1">
      <alignment/>
    </xf>
    <xf numFmtId="0" fontId="0" fillId="0" borderId="1" xfId="0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2" fontId="0" fillId="2" borderId="1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2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2" fontId="3" fillId="3" borderId="2" xfId="0" applyNumberFormat="1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6" xfId="0" applyBorder="1" applyAlignment="1">
      <alignment vertical="center"/>
    </xf>
    <xf numFmtId="2" fontId="0" fillId="0" borderId="6" xfId="0" applyNumberFormat="1" applyBorder="1" applyAlignment="1">
      <alignment vertical="center"/>
    </xf>
    <xf numFmtId="0" fontId="0" fillId="2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2" fontId="3" fillId="0" borderId="6" xfId="0" applyNumberFormat="1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4" fontId="3" fillId="3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1" xfId="19" applyNumberFormat="1" applyFont="1" applyBorder="1" applyAlignment="1">
      <alignment horizontal="right" vertical="center"/>
    </xf>
    <xf numFmtId="4" fontId="0" fillId="2" borderId="1" xfId="19" applyNumberFormat="1" applyFont="1" applyFill="1" applyBorder="1" applyAlignment="1">
      <alignment horizontal="right" vertical="center"/>
    </xf>
    <xf numFmtId="4" fontId="0" fillId="2" borderId="1" xfId="0" applyNumberFormat="1" applyFill="1" applyBorder="1" applyAlignment="1">
      <alignment horizontal="right" vertical="center"/>
    </xf>
    <xf numFmtId="4" fontId="3" fillId="3" borderId="2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8"/>
  <sheetViews>
    <sheetView tabSelected="1" workbookViewId="0" topLeftCell="A106">
      <selection activeCell="G86" sqref="G86"/>
    </sheetView>
  </sheetViews>
  <sheetFormatPr defaultColWidth="9.140625" defaultRowHeight="12.75"/>
  <cols>
    <col min="1" max="1" width="4.140625" style="32" customWidth="1"/>
    <col min="2" max="2" width="49.57421875" style="32" bestFit="1" customWidth="1"/>
    <col min="3" max="3" width="10.57421875" style="32" hidden="1" customWidth="1"/>
    <col min="4" max="4" width="12.00390625" style="32" customWidth="1"/>
    <col min="5" max="5" width="13.421875" style="32" customWidth="1"/>
    <col min="6" max="7" width="11.28125" style="32" customWidth="1"/>
    <col min="8" max="8" width="14.00390625" style="32" customWidth="1"/>
    <col min="9" max="16384" width="9.140625" style="32" customWidth="1"/>
  </cols>
  <sheetData>
    <row r="1" spans="1:8" ht="20.25">
      <c r="A1" s="101" t="s">
        <v>4</v>
      </c>
      <c r="B1" s="101"/>
      <c r="C1" s="101"/>
      <c r="D1" s="101"/>
      <c r="E1" s="101"/>
      <c r="F1" s="101"/>
      <c r="G1" s="101"/>
      <c r="H1" s="101"/>
    </row>
    <row r="2" spans="1:8" ht="18">
      <c r="A2" s="102" t="s">
        <v>92</v>
      </c>
      <c r="B2" s="102"/>
      <c r="C2" s="102"/>
      <c r="D2" s="102"/>
      <c r="E2" s="102"/>
      <c r="F2" s="102"/>
      <c r="G2" s="102"/>
      <c r="H2" s="102"/>
    </row>
    <row r="3" spans="1:8" ht="15.75">
      <c r="A3" s="57"/>
      <c r="B3" s="57"/>
      <c r="C3" s="57"/>
      <c r="D3" s="57"/>
      <c r="E3" s="57"/>
      <c r="F3" s="57"/>
      <c r="G3" s="57"/>
      <c r="H3" s="57"/>
    </row>
    <row r="4" ht="18.75">
      <c r="A4" s="56" t="s">
        <v>108</v>
      </c>
    </row>
    <row r="5" spans="1:8" ht="51">
      <c r="A5" s="33" t="s">
        <v>5</v>
      </c>
      <c r="B5" s="33" t="s">
        <v>6</v>
      </c>
      <c r="C5" s="34" t="s">
        <v>7</v>
      </c>
      <c r="D5" s="34" t="s">
        <v>100</v>
      </c>
      <c r="E5" s="34" t="s">
        <v>101</v>
      </c>
      <c r="F5" s="34" t="s">
        <v>102</v>
      </c>
      <c r="G5" s="34" t="s">
        <v>103</v>
      </c>
      <c r="H5" s="34" t="s">
        <v>99</v>
      </c>
    </row>
    <row r="6" spans="1:8" ht="12.75">
      <c r="A6" s="33">
        <v>1</v>
      </c>
      <c r="B6" s="33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</row>
    <row r="7" spans="1:8" ht="12.75">
      <c r="A7" s="35"/>
      <c r="B7" s="36" t="s">
        <v>8</v>
      </c>
      <c r="C7" s="35"/>
      <c r="D7" s="35"/>
      <c r="E7" s="35"/>
      <c r="F7" s="35"/>
      <c r="G7" s="35"/>
      <c r="H7" s="35"/>
    </row>
    <row r="8" spans="1:8" ht="12.75">
      <c r="A8" s="37">
        <v>1</v>
      </c>
      <c r="B8" s="38" t="s">
        <v>9</v>
      </c>
      <c r="C8" s="35">
        <v>88949.02</v>
      </c>
      <c r="D8" s="85">
        <v>31089.09</v>
      </c>
      <c r="E8" s="85">
        <v>88117.57</v>
      </c>
      <c r="F8" s="85">
        <v>10371.32</v>
      </c>
      <c r="G8" s="85">
        <v>-1226.11</v>
      </c>
      <c r="H8" s="85">
        <v>128351.87</v>
      </c>
    </row>
    <row r="9" spans="1:8" ht="12.75">
      <c r="A9" s="39">
        <v>2</v>
      </c>
      <c r="B9" s="35" t="s">
        <v>10</v>
      </c>
      <c r="C9" s="40">
        <v>31439.8</v>
      </c>
      <c r="D9" s="85">
        <v>14310.52</v>
      </c>
      <c r="E9" s="85"/>
      <c r="F9" s="85">
        <v>27022.62</v>
      </c>
      <c r="G9" s="85">
        <v>1866.25</v>
      </c>
      <c r="H9" s="85">
        <v>43199.39</v>
      </c>
    </row>
    <row r="10" spans="1:8" ht="12.75">
      <c r="A10" s="35">
        <v>3</v>
      </c>
      <c r="B10" s="41" t="s">
        <v>11</v>
      </c>
      <c r="C10" s="35">
        <v>26733.35</v>
      </c>
      <c r="D10" s="85">
        <v>10171.26</v>
      </c>
      <c r="E10" s="85">
        <v>22263.17</v>
      </c>
      <c r="F10" s="85">
        <v>527.55</v>
      </c>
      <c r="G10" s="85"/>
      <c r="H10" s="85">
        <v>32961.98</v>
      </c>
    </row>
    <row r="11" spans="1:8" ht="12.75">
      <c r="A11" s="42">
        <v>4</v>
      </c>
      <c r="B11" s="35" t="s">
        <v>12</v>
      </c>
      <c r="C11" s="35">
        <v>49255.24</v>
      </c>
      <c r="D11" s="85"/>
      <c r="E11" s="85">
        <v>39433.89</v>
      </c>
      <c r="F11" s="85">
        <v>310.89</v>
      </c>
      <c r="G11" s="85"/>
      <c r="H11" s="85">
        <v>39744.78</v>
      </c>
    </row>
    <row r="12" spans="1:8" ht="12.75">
      <c r="A12" s="35">
        <v>5</v>
      </c>
      <c r="B12" s="35" t="s">
        <v>13</v>
      </c>
      <c r="C12" s="35">
        <v>14310.14</v>
      </c>
      <c r="D12" s="85">
        <v>7270.78</v>
      </c>
      <c r="E12" s="85"/>
      <c r="F12" s="85"/>
      <c r="G12" s="85"/>
      <c r="H12" s="85">
        <v>7270.78</v>
      </c>
    </row>
    <row r="13" spans="1:8" ht="12.75">
      <c r="A13" s="35">
        <v>6</v>
      </c>
      <c r="B13" s="35" t="s">
        <v>14</v>
      </c>
      <c r="C13" s="35">
        <v>42242.79</v>
      </c>
      <c r="D13" s="85">
        <v>4640.23</v>
      </c>
      <c r="E13" s="85"/>
      <c r="F13" s="85"/>
      <c r="G13" s="85">
        <v>3111.62</v>
      </c>
      <c r="H13" s="85">
        <v>7751.85</v>
      </c>
    </row>
    <row r="14" spans="1:8" ht="12.75">
      <c r="A14" s="35">
        <v>7</v>
      </c>
      <c r="B14" s="35" t="s">
        <v>15</v>
      </c>
      <c r="C14" s="35">
        <v>23251.26</v>
      </c>
      <c r="D14" s="85"/>
      <c r="E14" s="85"/>
      <c r="F14" s="85"/>
      <c r="G14" s="85">
        <v>3246.89</v>
      </c>
      <c r="H14" s="85">
        <v>3246.89</v>
      </c>
    </row>
    <row r="15" spans="1:8" ht="12.75">
      <c r="A15" s="35">
        <v>8</v>
      </c>
      <c r="B15" s="35" t="s">
        <v>16</v>
      </c>
      <c r="C15" s="35">
        <v>34596.34</v>
      </c>
      <c r="D15" s="85"/>
      <c r="E15" s="85">
        <v>11881.54</v>
      </c>
      <c r="F15" s="85">
        <v>-357.26</v>
      </c>
      <c r="G15" s="85"/>
      <c r="H15" s="85">
        <v>11524.28</v>
      </c>
    </row>
    <row r="16" spans="1:8" ht="12.75">
      <c r="A16" s="35">
        <v>9</v>
      </c>
      <c r="B16" s="35" t="s">
        <v>104</v>
      </c>
      <c r="C16" s="35"/>
      <c r="D16" s="85"/>
      <c r="E16" s="85"/>
      <c r="F16" s="85">
        <v>4571.17</v>
      </c>
      <c r="G16" s="85"/>
      <c r="H16" s="85">
        <v>4571.17</v>
      </c>
    </row>
    <row r="17" spans="1:8" ht="12.75">
      <c r="A17" s="35"/>
      <c r="B17" s="35" t="s">
        <v>18</v>
      </c>
      <c r="C17" s="43">
        <f aca="true" t="shared" si="0" ref="C17:H17">SUM(C8:C16)</f>
        <v>310777.93999999994</v>
      </c>
      <c r="D17" s="85">
        <f t="shared" si="0"/>
        <v>67481.88</v>
      </c>
      <c r="E17" s="85">
        <f t="shared" si="0"/>
        <v>161696.17</v>
      </c>
      <c r="F17" s="85">
        <f t="shared" si="0"/>
        <v>42446.29</v>
      </c>
      <c r="G17" s="85">
        <f t="shared" si="0"/>
        <v>6998.65</v>
      </c>
      <c r="H17" s="85">
        <f t="shared" si="0"/>
        <v>278622.99000000005</v>
      </c>
    </row>
    <row r="18" spans="1:8" ht="12.75">
      <c r="A18" s="35"/>
      <c r="B18" s="44" t="s">
        <v>19</v>
      </c>
      <c r="C18" s="45">
        <v>372933.52</v>
      </c>
      <c r="D18" s="86">
        <v>80978.26</v>
      </c>
      <c r="E18" s="86">
        <v>194035.4</v>
      </c>
      <c r="F18" s="86">
        <v>50935.55</v>
      </c>
      <c r="G18" s="86">
        <v>8398.38</v>
      </c>
      <c r="H18" s="86">
        <f>SUM(D18:G18)</f>
        <v>334347.58999999997</v>
      </c>
    </row>
    <row r="19" spans="1:8" ht="12.75">
      <c r="A19" s="35"/>
      <c r="B19" s="44" t="s">
        <v>20</v>
      </c>
      <c r="C19" s="44"/>
      <c r="D19" s="86">
        <f>(D17*3%)*20%+D17*3%</f>
        <v>2429.34768</v>
      </c>
      <c r="E19" s="86">
        <f>(E17*3%)*20%+E17*3%</f>
        <v>5821.0621200000005</v>
      </c>
      <c r="F19" s="86">
        <f>(F17*3%)*20%+F17*3%</f>
        <v>1528.06644</v>
      </c>
      <c r="G19" s="86">
        <f>(G17*3%)*20%+G17*3%</f>
        <v>251.95139999999998</v>
      </c>
      <c r="H19" s="86">
        <f>SUM(D19:G19)</f>
        <v>10030.427640000002</v>
      </c>
    </row>
    <row r="20" spans="1:8" ht="12.75">
      <c r="A20" s="38"/>
      <c r="B20" s="46" t="s">
        <v>21</v>
      </c>
      <c r="C20" s="47">
        <v>372933.52</v>
      </c>
      <c r="D20" s="87">
        <f>SUM(D18:D19)</f>
        <v>83407.60768</v>
      </c>
      <c r="E20" s="87">
        <f>SUM(E18:E19)</f>
        <v>199856.46211999998</v>
      </c>
      <c r="F20" s="87">
        <f>SUM(F18:F19)</f>
        <v>52463.616440000005</v>
      </c>
      <c r="G20" s="87">
        <f>SUM(G18:G19)</f>
        <v>8650.3314</v>
      </c>
      <c r="H20" s="88">
        <f>SUM(D20:G20)</f>
        <v>344378.01764000003</v>
      </c>
    </row>
    <row r="21" spans="1:8" ht="12.75">
      <c r="A21" s="35"/>
      <c r="B21" s="49" t="s">
        <v>22</v>
      </c>
      <c r="C21" s="50"/>
      <c r="D21" s="89">
        <v>6748.19</v>
      </c>
      <c r="E21" s="89">
        <v>16169.62</v>
      </c>
      <c r="F21" s="89">
        <v>4244.63</v>
      </c>
      <c r="G21" s="89">
        <v>699.87</v>
      </c>
      <c r="H21" s="89">
        <v>27862.3</v>
      </c>
    </row>
    <row r="22" spans="1:8" ht="12.75">
      <c r="A22" s="35"/>
      <c r="B22" s="35" t="s">
        <v>23</v>
      </c>
      <c r="C22" s="35"/>
      <c r="D22" s="85">
        <f>(D17-D21)*20%+(D17-D21)</f>
        <v>72880.428</v>
      </c>
      <c r="E22" s="85">
        <f>(E17-E21)*20%+(E17-E21)</f>
        <v>174631.86000000002</v>
      </c>
      <c r="F22" s="85">
        <f>(F17-F21)*20%+(F17-F21)</f>
        <v>45841.992000000006</v>
      </c>
      <c r="G22" s="85">
        <f>(G17-G21)*20%+(G17-G21)</f>
        <v>7558.536</v>
      </c>
      <c r="H22" s="85">
        <f>SUM(D22:G22)</f>
        <v>300912.81600000005</v>
      </c>
    </row>
    <row r="23" spans="1:8" ht="12.75">
      <c r="A23" s="35"/>
      <c r="B23" s="51" t="s">
        <v>24</v>
      </c>
      <c r="C23" s="51"/>
      <c r="D23" s="90">
        <f>D19+D22</f>
        <v>75309.77568</v>
      </c>
      <c r="E23" s="90">
        <f>E19+E22</f>
        <v>180452.92212</v>
      </c>
      <c r="F23" s="90">
        <f>F19+F22</f>
        <v>47370.05844000001</v>
      </c>
      <c r="G23" s="90">
        <f>G19+G22</f>
        <v>7810.4874</v>
      </c>
      <c r="H23" s="90">
        <f>H19+H22</f>
        <v>310943.24364000006</v>
      </c>
    </row>
    <row r="24" spans="1:8" ht="12.75">
      <c r="A24" s="35"/>
      <c r="B24" s="35"/>
      <c r="C24" s="35"/>
      <c r="D24" s="85"/>
      <c r="E24" s="85"/>
      <c r="F24" s="85"/>
      <c r="G24" s="85"/>
      <c r="H24" s="85"/>
    </row>
    <row r="25" spans="1:8" ht="12.75">
      <c r="A25" s="35"/>
      <c r="B25" s="36" t="s">
        <v>25</v>
      </c>
      <c r="C25" s="35"/>
      <c r="D25" s="85"/>
      <c r="E25" s="85"/>
      <c r="F25" s="85"/>
      <c r="G25" s="85"/>
      <c r="H25" s="85"/>
    </row>
    <row r="26" spans="1:8" ht="12.75">
      <c r="A26" s="35">
        <v>1</v>
      </c>
      <c r="B26" s="35" t="s">
        <v>26</v>
      </c>
      <c r="C26" s="35">
        <v>116708.13</v>
      </c>
      <c r="D26" s="85">
        <v>13350.74</v>
      </c>
      <c r="E26" s="85"/>
      <c r="F26" s="85">
        <v>137.36</v>
      </c>
      <c r="G26" s="85"/>
      <c r="H26" s="85">
        <v>13488.1</v>
      </c>
    </row>
    <row r="27" spans="1:8" ht="12.75">
      <c r="A27" s="35">
        <v>2</v>
      </c>
      <c r="B27" s="35" t="s">
        <v>27</v>
      </c>
      <c r="C27" s="35">
        <v>22580.08</v>
      </c>
      <c r="D27" s="85"/>
      <c r="E27" s="85"/>
      <c r="F27" s="85">
        <v>15188.09</v>
      </c>
      <c r="G27" s="85">
        <v>5197.43</v>
      </c>
      <c r="H27" s="85">
        <v>20385.52</v>
      </c>
    </row>
    <row r="28" spans="1:8" ht="12.75">
      <c r="A28" s="35">
        <v>3</v>
      </c>
      <c r="B28" s="35" t="s">
        <v>28</v>
      </c>
      <c r="C28" s="43">
        <v>82136.2</v>
      </c>
      <c r="D28" s="85">
        <v>27100.53</v>
      </c>
      <c r="E28" s="85"/>
      <c r="F28" s="85">
        <v>121.2</v>
      </c>
      <c r="G28" s="85"/>
      <c r="H28" s="85">
        <v>27221.73</v>
      </c>
    </row>
    <row r="29" spans="1:8" ht="12.75">
      <c r="A29" s="35">
        <v>4</v>
      </c>
      <c r="B29" s="35" t="s">
        <v>29</v>
      </c>
      <c r="C29" s="35">
        <v>33472.09</v>
      </c>
      <c r="D29" s="85">
        <v>2284.57</v>
      </c>
      <c r="E29" s="85"/>
      <c r="F29" s="85">
        <v>137.36</v>
      </c>
      <c r="G29" s="85"/>
      <c r="H29" s="85">
        <v>2421.93</v>
      </c>
    </row>
    <row r="30" spans="1:8" ht="12.75">
      <c r="A30" s="35"/>
      <c r="B30" s="35" t="s">
        <v>30</v>
      </c>
      <c r="C30" s="43">
        <f>SUM(C26:C29)</f>
        <v>254896.50000000003</v>
      </c>
      <c r="D30" s="85">
        <f>SUM(D26:D29)</f>
        <v>42735.84</v>
      </c>
      <c r="E30" s="85"/>
      <c r="F30" s="85">
        <f>SUM(F26:F29)</f>
        <v>15584.010000000002</v>
      </c>
      <c r="G30" s="85">
        <f>SUM(G26:G29)</f>
        <v>5197.43</v>
      </c>
      <c r="H30" s="85">
        <f>SUM(H26:H29)</f>
        <v>63517.280000000006</v>
      </c>
    </row>
    <row r="31" spans="1:8" ht="12.75">
      <c r="A31" s="35"/>
      <c r="B31" s="44" t="s">
        <v>19</v>
      </c>
      <c r="C31" s="45">
        <v>305875.8</v>
      </c>
      <c r="D31" s="86">
        <v>51283.01</v>
      </c>
      <c r="E31" s="86"/>
      <c r="F31" s="86">
        <v>18700.81</v>
      </c>
      <c r="G31" s="86">
        <v>6236.92</v>
      </c>
      <c r="H31" s="86">
        <v>76220.74</v>
      </c>
    </row>
    <row r="32" spans="1:8" ht="12.75">
      <c r="A32" s="35"/>
      <c r="B32" s="44" t="s">
        <v>20</v>
      </c>
      <c r="C32" s="44"/>
      <c r="D32" s="86">
        <f>(D30*3%)*20%+D30*3%</f>
        <v>1538.4902399999996</v>
      </c>
      <c r="E32" s="86"/>
      <c r="F32" s="86">
        <f>(F30*3%)*20%+F30*3%</f>
        <v>561.02436</v>
      </c>
      <c r="G32" s="86">
        <f>(G30*3%)*20%+G30*3%</f>
        <v>187.10748</v>
      </c>
      <c r="H32" s="86">
        <f>(H30*3%)*20%+H30*3%</f>
        <v>2286.62208</v>
      </c>
    </row>
    <row r="33" spans="1:8" ht="12.75">
      <c r="A33" s="35"/>
      <c r="B33" s="52" t="s">
        <v>31</v>
      </c>
      <c r="C33" s="48">
        <v>305875.8</v>
      </c>
      <c r="D33" s="88">
        <f>SUM(D31:D32)</f>
        <v>52821.50024</v>
      </c>
      <c r="E33" s="88"/>
      <c r="F33" s="88">
        <f>SUM(F31:F32)</f>
        <v>19261.83436</v>
      </c>
      <c r="G33" s="88">
        <f>SUM(G31:G32)</f>
        <v>6424.02748</v>
      </c>
      <c r="H33" s="88">
        <f>SUM(H31:H32)</f>
        <v>78507.36208</v>
      </c>
    </row>
    <row r="34" spans="1:8" ht="12.75">
      <c r="A34" s="35"/>
      <c r="B34" s="35" t="s">
        <v>22</v>
      </c>
      <c r="C34" s="35"/>
      <c r="D34" s="85">
        <v>4273.58</v>
      </c>
      <c r="E34" s="85"/>
      <c r="F34" s="85">
        <v>1558.4</v>
      </c>
      <c r="G34" s="85">
        <v>519.74</v>
      </c>
      <c r="H34" s="85">
        <v>6351.73</v>
      </c>
    </row>
    <row r="35" spans="1:8" ht="12.75">
      <c r="A35" s="35"/>
      <c r="B35" s="35" t="s">
        <v>23</v>
      </c>
      <c r="C35" s="35"/>
      <c r="D35" s="85">
        <f>(D30-D34)*20%+(D30-D34)</f>
        <v>46154.71199999999</v>
      </c>
      <c r="E35" s="85"/>
      <c r="F35" s="85">
        <f>(F30-F34)*20%+(F30-F34)</f>
        <v>16830.732000000004</v>
      </c>
      <c r="G35" s="85">
        <f>(G30-G34)*20%+(G30-G34)</f>
        <v>5613.228000000001</v>
      </c>
      <c r="H35" s="85">
        <f>(H30-H34)*20%+(H30-H34)</f>
        <v>68598.66</v>
      </c>
    </row>
    <row r="36" spans="1:8" ht="12.75">
      <c r="A36" s="35"/>
      <c r="B36" s="51" t="s">
        <v>33</v>
      </c>
      <c r="C36" s="51"/>
      <c r="D36" s="90">
        <f>D32+D35</f>
        <v>47693.20223999999</v>
      </c>
      <c r="E36" s="90"/>
      <c r="F36" s="90">
        <f>F32+F35</f>
        <v>17391.756360000003</v>
      </c>
      <c r="G36" s="90">
        <f>G32+G35</f>
        <v>5800.335480000001</v>
      </c>
      <c r="H36" s="90">
        <f>SUM(D36:G36)</f>
        <v>70885.29407999999</v>
      </c>
    </row>
    <row r="37" spans="1:8" ht="12.75">
      <c r="A37" s="35"/>
      <c r="B37" s="35"/>
      <c r="C37" s="35"/>
      <c r="D37" s="85"/>
      <c r="E37" s="85"/>
      <c r="F37" s="85"/>
      <c r="G37" s="85"/>
      <c r="H37" s="85"/>
    </row>
    <row r="38" spans="1:8" ht="12.75">
      <c r="A38" s="35"/>
      <c r="B38" s="36" t="s">
        <v>34</v>
      </c>
      <c r="C38" s="35"/>
      <c r="D38" s="85"/>
      <c r="E38" s="85"/>
      <c r="F38" s="85"/>
      <c r="G38" s="85"/>
      <c r="H38" s="85"/>
    </row>
    <row r="39" spans="1:8" ht="12.75">
      <c r="A39" s="35">
        <v>1</v>
      </c>
      <c r="B39" s="35" t="s">
        <v>35</v>
      </c>
      <c r="C39" s="35">
        <v>92371.45</v>
      </c>
      <c r="D39" s="85"/>
      <c r="E39" s="85"/>
      <c r="F39" s="85"/>
      <c r="G39" s="85"/>
      <c r="H39" s="85"/>
    </row>
    <row r="40" spans="1:8" ht="12.75">
      <c r="A40" s="35">
        <v>2</v>
      </c>
      <c r="B40" s="35" t="s">
        <v>36</v>
      </c>
      <c r="C40" s="35"/>
      <c r="D40" s="85"/>
      <c r="E40" s="85">
        <v>56725.56</v>
      </c>
      <c r="F40" s="85">
        <v>52950.62</v>
      </c>
      <c r="G40" s="91"/>
      <c r="H40" s="85">
        <v>109676.18</v>
      </c>
    </row>
    <row r="41" spans="1:8" ht="12.75">
      <c r="A41" s="35"/>
      <c r="B41" s="35" t="s">
        <v>37</v>
      </c>
      <c r="C41" s="35">
        <v>92371.45</v>
      </c>
      <c r="D41" s="85"/>
      <c r="E41" s="85">
        <v>56725.56</v>
      </c>
      <c r="F41" s="85">
        <v>52950.62</v>
      </c>
      <c r="G41" s="85"/>
      <c r="H41" s="92" t="s">
        <v>38</v>
      </c>
    </row>
    <row r="42" spans="1:8" ht="12.75">
      <c r="A42" s="35"/>
      <c r="B42" s="44" t="s">
        <v>19</v>
      </c>
      <c r="C42" s="44">
        <v>110845.74</v>
      </c>
      <c r="D42" s="86"/>
      <c r="E42" s="86">
        <v>68070.67</v>
      </c>
      <c r="F42" s="86">
        <v>63540.74</v>
      </c>
      <c r="G42" s="86"/>
      <c r="H42" s="93" t="s">
        <v>39</v>
      </c>
    </row>
    <row r="43" spans="1:8" ht="12.75">
      <c r="A43" s="35"/>
      <c r="B43" s="44" t="s">
        <v>20</v>
      </c>
      <c r="C43" s="44"/>
      <c r="D43" s="86"/>
      <c r="E43" s="86">
        <f>(E41*3%)*20%+E41*3%</f>
        <v>2042.12016</v>
      </c>
      <c r="F43" s="86">
        <f>(F41*3%)*20%+F41*3%</f>
        <v>1906.22232</v>
      </c>
      <c r="G43" s="86"/>
      <c r="H43" s="94">
        <v>3948.34</v>
      </c>
    </row>
    <row r="44" spans="1:8" ht="12.75">
      <c r="A44" s="38"/>
      <c r="B44" s="46" t="s">
        <v>40</v>
      </c>
      <c r="C44" s="46">
        <v>110845.74</v>
      </c>
      <c r="D44" s="87"/>
      <c r="E44" s="87">
        <v>70112.79</v>
      </c>
      <c r="F44" s="87">
        <f>SUM(F42:F43)</f>
        <v>65446.96232</v>
      </c>
      <c r="G44" s="87"/>
      <c r="H44" s="95">
        <v>135559.75</v>
      </c>
    </row>
    <row r="45" spans="1:8" ht="12.75">
      <c r="A45" s="35"/>
      <c r="B45" s="35" t="s">
        <v>32</v>
      </c>
      <c r="C45" s="35"/>
      <c r="D45" s="85"/>
      <c r="E45" s="85">
        <v>5672.56</v>
      </c>
      <c r="F45" s="85">
        <v>5295.06</v>
      </c>
      <c r="G45" s="85"/>
      <c r="H45" s="85">
        <v>10967.62</v>
      </c>
    </row>
    <row r="46" spans="1:8" ht="12.75">
      <c r="A46" s="35"/>
      <c r="B46" s="35" t="s">
        <v>23</v>
      </c>
      <c r="C46" s="35"/>
      <c r="D46" s="85"/>
      <c r="E46" s="85">
        <f>(E41-E45)*20%+(E41-E45)</f>
        <v>61263.6</v>
      </c>
      <c r="F46" s="85">
        <f>(F41-F45)*20%+F41-F45</f>
        <v>57186.672000000006</v>
      </c>
      <c r="G46" s="85"/>
      <c r="H46" s="85">
        <f>SUM(E46:G46)</f>
        <v>118450.272</v>
      </c>
    </row>
    <row r="47" spans="1:8" ht="12.75">
      <c r="A47" s="35"/>
      <c r="B47" s="51" t="s">
        <v>33</v>
      </c>
      <c r="C47" s="51"/>
      <c r="D47" s="90"/>
      <c r="E47" s="90">
        <f>E43+E46</f>
        <v>63305.72016</v>
      </c>
      <c r="F47" s="90">
        <f>F43+F46</f>
        <v>59092.89432000001</v>
      </c>
      <c r="G47" s="90"/>
      <c r="H47" s="90">
        <f>H43+H46</f>
        <v>122398.612</v>
      </c>
    </row>
    <row r="48" spans="1:8" ht="12.75">
      <c r="A48" s="35"/>
      <c r="B48" s="35"/>
      <c r="C48" s="35"/>
      <c r="D48" s="85"/>
      <c r="E48" s="85"/>
      <c r="F48" s="85"/>
      <c r="G48" s="85"/>
      <c r="H48" s="85"/>
    </row>
    <row r="49" spans="1:8" ht="12.75">
      <c r="A49" s="35"/>
      <c r="B49" s="36" t="s">
        <v>41</v>
      </c>
      <c r="C49" s="35"/>
      <c r="D49" s="85"/>
      <c r="E49" s="85"/>
      <c r="F49" s="85"/>
      <c r="G49" s="85"/>
      <c r="H49" s="85"/>
    </row>
    <row r="50" spans="1:8" ht="12.75">
      <c r="A50" s="35">
        <v>1</v>
      </c>
      <c r="B50" s="35" t="s">
        <v>42</v>
      </c>
      <c r="C50" s="35">
        <v>26172.25</v>
      </c>
      <c r="D50" s="85">
        <v>27520.79</v>
      </c>
      <c r="E50" s="85"/>
      <c r="F50" s="85">
        <v>5803.64</v>
      </c>
      <c r="G50" s="85"/>
      <c r="H50" s="85">
        <v>33324.44</v>
      </c>
    </row>
    <row r="51" spans="1:8" ht="12.75">
      <c r="A51" s="35">
        <v>2</v>
      </c>
      <c r="B51" s="35" t="s">
        <v>43</v>
      </c>
      <c r="C51" s="43">
        <v>27696</v>
      </c>
      <c r="D51" s="85"/>
      <c r="E51" s="85">
        <v>33331</v>
      </c>
      <c r="F51" s="85"/>
      <c r="G51" s="85"/>
      <c r="H51" s="85">
        <v>33331</v>
      </c>
    </row>
    <row r="52" spans="1:8" ht="12.75">
      <c r="A52" s="35">
        <v>3</v>
      </c>
      <c r="B52" s="35" t="s">
        <v>44</v>
      </c>
      <c r="C52" s="43">
        <v>10386</v>
      </c>
      <c r="D52" s="85"/>
      <c r="E52" s="85">
        <v>8356.6</v>
      </c>
      <c r="F52" s="85"/>
      <c r="G52" s="85"/>
      <c r="H52" s="85">
        <v>8356.6</v>
      </c>
    </row>
    <row r="53" spans="1:8" ht="12.75">
      <c r="A53" s="35">
        <v>4</v>
      </c>
      <c r="B53" s="35" t="s">
        <v>45</v>
      </c>
      <c r="C53" s="35">
        <v>5245.28</v>
      </c>
      <c r="D53" s="85"/>
      <c r="E53" s="85">
        <v>4224.06</v>
      </c>
      <c r="F53" s="85"/>
      <c r="G53" s="85"/>
      <c r="H53" s="85">
        <v>4224.06</v>
      </c>
    </row>
    <row r="54" spans="1:8" ht="12.75">
      <c r="A54" s="35">
        <v>5</v>
      </c>
      <c r="B54" s="35" t="s">
        <v>46</v>
      </c>
      <c r="C54" s="35">
        <v>12440.12</v>
      </c>
      <c r="D54" s="85"/>
      <c r="E54" s="85">
        <v>15908.97</v>
      </c>
      <c r="F54" s="85"/>
      <c r="G54" s="85"/>
      <c r="H54" s="85">
        <v>15908.97</v>
      </c>
    </row>
    <row r="55" spans="1:8" ht="12.75">
      <c r="A55" s="35">
        <v>6</v>
      </c>
      <c r="B55" s="35" t="s">
        <v>47</v>
      </c>
      <c r="C55" s="43">
        <v>4846.8</v>
      </c>
      <c r="D55" s="85"/>
      <c r="E55" s="85">
        <v>4969.24</v>
      </c>
      <c r="F55" s="85"/>
      <c r="G55" s="85"/>
      <c r="H55" s="85">
        <v>4969.24</v>
      </c>
    </row>
    <row r="56" spans="1:8" ht="12.75">
      <c r="A56" s="38">
        <v>7</v>
      </c>
      <c r="B56" s="38" t="s">
        <v>48</v>
      </c>
      <c r="C56" s="53">
        <v>29760.2</v>
      </c>
      <c r="D56" s="91"/>
      <c r="E56" s="91">
        <v>24292.42</v>
      </c>
      <c r="F56" s="91"/>
      <c r="G56" s="91"/>
      <c r="H56" s="91">
        <v>24292.42</v>
      </c>
    </row>
    <row r="57" spans="1:8" ht="12.75">
      <c r="A57" s="35">
        <v>8</v>
      </c>
      <c r="B57" s="35" t="s">
        <v>49</v>
      </c>
      <c r="C57" s="35">
        <v>30325.82</v>
      </c>
      <c r="D57" s="85"/>
      <c r="E57" s="85">
        <v>24082.9</v>
      </c>
      <c r="F57" s="85"/>
      <c r="G57" s="85"/>
      <c r="H57" s="85">
        <v>24082.9</v>
      </c>
    </row>
    <row r="58" spans="1:8" ht="12.75">
      <c r="A58" s="35">
        <v>9</v>
      </c>
      <c r="B58" s="35" t="s">
        <v>50</v>
      </c>
      <c r="C58" s="35">
        <v>12529.38</v>
      </c>
      <c r="D58" s="85"/>
      <c r="E58" s="85">
        <v>10174.96</v>
      </c>
      <c r="F58" s="85"/>
      <c r="G58" s="85"/>
      <c r="H58" s="85">
        <v>10174.96</v>
      </c>
    </row>
    <row r="59" spans="1:8" ht="12.75">
      <c r="A59" s="35">
        <v>10</v>
      </c>
      <c r="B59" s="35" t="s">
        <v>51</v>
      </c>
      <c r="C59" s="35">
        <v>13482.05</v>
      </c>
      <c r="D59" s="85">
        <v>13481.6</v>
      </c>
      <c r="E59" s="85"/>
      <c r="F59" s="85"/>
      <c r="G59" s="85"/>
      <c r="H59" s="85">
        <v>13481.6</v>
      </c>
    </row>
    <row r="60" spans="1:8" ht="12.75">
      <c r="A60" s="35">
        <v>11</v>
      </c>
      <c r="B60" s="35" t="s">
        <v>52</v>
      </c>
      <c r="C60" s="43">
        <v>13495.3</v>
      </c>
      <c r="D60" s="85">
        <v>11559.28</v>
      </c>
      <c r="E60" s="85"/>
      <c r="F60" s="85"/>
      <c r="G60" s="85"/>
      <c r="H60" s="85">
        <v>11559.28</v>
      </c>
    </row>
    <row r="61" spans="1:8" ht="12.75">
      <c r="A61" s="35">
        <v>12</v>
      </c>
      <c r="B61" s="35" t="s">
        <v>53</v>
      </c>
      <c r="C61" s="43">
        <v>4846.8</v>
      </c>
      <c r="D61" s="85"/>
      <c r="E61" s="85">
        <v>5758.42</v>
      </c>
      <c r="F61" s="85"/>
      <c r="G61" s="85"/>
      <c r="H61" s="85">
        <v>5758.42</v>
      </c>
    </row>
    <row r="62" spans="1:8" ht="12.75">
      <c r="A62" s="35">
        <v>13</v>
      </c>
      <c r="B62" s="35" t="s">
        <v>54</v>
      </c>
      <c r="C62" s="43">
        <v>4846.8</v>
      </c>
      <c r="D62" s="85"/>
      <c r="E62" s="85">
        <v>5774.27</v>
      </c>
      <c r="F62" s="85"/>
      <c r="G62" s="85"/>
      <c r="H62" s="85">
        <v>5774.27</v>
      </c>
    </row>
    <row r="63" spans="1:8" ht="12.75">
      <c r="A63" s="35">
        <v>14</v>
      </c>
      <c r="B63" s="35" t="s">
        <v>55</v>
      </c>
      <c r="C63" s="43">
        <v>11770.8</v>
      </c>
      <c r="D63" s="85"/>
      <c r="E63" s="85">
        <v>14037.07</v>
      </c>
      <c r="F63" s="85"/>
      <c r="G63" s="85"/>
      <c r="H63" s="85">
        <v>14037.07</v>
      </c>
    </row>
    <row r="64" spans="1:8" ht="12.75">
      <c r="A64" s="35">
        <v>15</v>
      </c>
      <c r="B64" s="38" t="s">
        <v>56</v>
      </c>
      <c r="C64" s="53">
        <v>5077.58</v>
      </c>
      <c r="D64" s="91"/>
      <c r="E64" s="91"/>
      <c r="F64" s="91">
        <v>4910.48</v>
      </c>
      <c r="G64" s="91"/>
      <c r="H64" s="91">
        <v>4910.48</v>
      </c>
    </row>
    <row r="65" spans="1:8" ht="12.75">
      <c r="A65" s="35">
        <v>16</v>
      </c>
      <c r="B65" s="35" t="s">
        <v>57</v>
      </c>
      <c r="C65" s="43">
        <v>4846.8</v>
      </c>
      <c r="D65" s="85"/>
      <c r="E65" s="85"/>
      <c r="F65" s="85">
        <v>4942.09</v>
      </c>
      <c r="G65" s="85"/>
      <c r="H65" s="85">
        <v>4942.09</v>
      </c>
    </row>
    <row r="66" spans="1:8" ht="12.75">
      <c r="A66" s="35">
        <v>17</v>
      </c>
      <c r="B66" s="35" t="s">
        <v>58</v>
      </c>
      <c r="C66" s="35">
        <v>5245.28</v>
      </c>
      <c r="D66" s="85"/>
      <c r="E66" s="85"/>
      <c r="F66" s="85">
        <v>5565.8</v>
      </c>
      <c r="G66" s="85"/>
      <c r="H66" s="85">
        <v>5565.8</v>
      </c>
    </row>
    <row r="67" spans="1:8" ht="12.75">
      <c r="A67" s="35">
        <v>18</v>
      </c>
      <c r="B67" s="35" t="s">
        <v>59</v>
      </c>
      <c r="C67" s="43">
        <v>4846.8</v>
      </c>
      <c r="D67" s="85"/>
      <c r="E67" s="85"/>
      <c r="F67" s="85">
        <v>5164.08</v>
      </c>
      <c r="G67" s="85"/>
      <c r="H67" s="85">
        <v>5164.08</v>
      </c>
    </row>
    <row r="68" spans="1:8" ht="12.75">
      <c r="A68" s="35">
        <v>19</v>
      </c>
      <c r="B68" s="35" t="s">
        <v>60</v>
      </c>
      <c r="C68" s="43">
        <v>5009.2</v>
      </c>
      <c r="D68" s="85"/>
      <c r="E68" s="85"/>
      <c r="F68" s="85">
        <v>4928.53</v>
      </c>
      <c r="G68" s="85"/>
      <c r="H68" s="85">
        <v>4928.53</v>
      </c>
    </row>
    <row r="69" spans="1:8" ht="12.75">
      <c r="A69" s="35">
        <v>20</v>
      </c>
      <c r="B69" s="35" t="s">
        <v>61</v>
      </c>
      <c r="C69" s="35">
        <v>5066.64</v>
      </c>
      <c r="D69" s="85"/>
      <c r="E69" s="85"/>
      <c r="F69" s="85">
        <v>4694.61</v>
      </c>
      <c r="G69" s="85"/>
      <c r="H69" s="85">
        <v>4694.61</v>
      </c>
    </row>
    <row r="70" spans="1:8" ht="12.75">
      <c r="A70" s="39">
        <v>21</v>
      </c>
      <c r="B70" s="35" t="s">
        <v>62</v>
      </c>
      <c r="C70" s="54">
        <v>13482.05</v>
      </c>
      <c r="D70" s="85"/>
      <c r="E70" s="85"/>
      <c r="F70" s="85">
        <v>12121.98</v>
      </c>
      <c r="G70" s="85">
        <v>220.22</v>
      </c>
      <c r="H70" s="85">
        <v>12342.2</v>
      </c>
    </row>
    <row r="71" spans="1:8" ht="12.75">
      <c r="A71" s="35">
        <v>22</v>
      </c>
      <c r="B71" s="41" t="s">
        <v>63</v>
      </c>
      <c r="C71" s="43">
        <v>5009.2</v>
      </c>
      <c r="D71" s="85"/>
      <c r="E71" s="85"/>
      <c r="F71" s="85">
        <v>5081.91</v>
      </c>
      <c r="G71" s="85"/>
      <c r="H71" s="85">
        <v>5081.91</v>
      </c>
    </row>
    <row r="72" spans="1:8" ht="12.75">
      <c r="A72" s="35">
        <v>23</v>
      </c>
      <c r="B72" s="35" t="s">
        <v>64</v>
      </c>
      <c r="C72" s="43">
        <v>4846.8</v>
      </c>
      <c r="D72" s="85"/>
      <c r="E72" s="85"/>
      <c r="F72" s="85"/>
      <c r="G72" s="85">
        <v>4960.99</v>
      </c>
      <c r="H72" s="85">
        <v>4960.99</v>
      </c>
    </row>
    <row r="73" spans="1:8" ht="12.75">
      <c r="A73" s="35">
        <v>24</v>
      </c>
      <c r="B73" s="35" t="s">
        <v>65</v>
      </c>
      <c r="C73" s="35">
        <v>5114.76</v>
      </c>
      <c r="D73" s="85"/>
      <c r="E73" s="85"/>
      <c r="F73" s="85"/>
      <c r="G73" s="85">
        <v>5342.66</v>
      </c>
      <c r="H73" s="85">
        <v>5342.66</v>
      </c>
    </row>
    <row r="74" spans="1:8" ht="12.75">
      <c r="A74" s="35">
        <v>25</v>
      </c>
      <c r="B74" s="35" t="s">
        <v>66</v>
      </c>
      <c r="C74" s="43">
        <v>4846.8</v>
      </c>
      <c r="D74" s="85"/>
      <c r="E74" s="85"/>
      <c r="F74" s="85"/>
      <c r="G74" s="85">
        <v>4917</v>
      </c>
      <c r="H74" s="85">
        <v>4917</v>
      </c>
    </row>
    <row r="75" spans="1:8" ht="12.75">
      <c r="A75" s="35">
        <v>26</v>
      </c>
      <c r="B75" s="35" t="s">
        <v>67</v>
      </c>
      <c r="C75" s="43">
        <v>4846.8</v>
      </c>
      <c r="D75" s="85"/>
      <c r="E75" s="85"/>
      <c r="F75" s="85"/>
      <c r="G75" s="85">
        <v>5310.71</v>
      </c>
      <c r="H75" s="85">
        <v>5310.71</v>
      </c>
    </row>
    <row r="76" spans="1:8" ht="12.75">
      <c r="A76" s="35">
        <v>27</v>
      </c>
      <c r="B76" s="35" t="s">
        <v>68</v>
      </c>
      <c r="C76" s="35">
        <v>13482.05</v>
      </c>
      <c r="D76" s="85"/>
      <c r="E76" s="85"/>
      <c r="F76" s="85"/>
      <c r="G76" s="85">
        <v>982.69</v>
      </c>
      <c r="H76" s="85">
        <v>982.69</v>
      </c>
    </row>
    <row r="77" spans="1:8" ht="12.75">
      <c r="A77" s="35">
        <v>28</v>
      </c>
      <c r="B77" s="35" t="s">
        <v>69</v>
      </c>
      <c r="C77" s="43">
        <v>5539.2</v>
      </c>
      <c r="D77" s="85"/>
      <c r="E77" s="85"/>
      <c r="F77" s="85"/>
      <c r="G77" s="85">
        <v>7348.14</v>
      </c>
      <c r="H77" s="85">
        <v>7348.14</v>
      </c>
    </row>
    <row r="78" spans="1:8" ht="12.75">
      <c r="A78" s="35">
        <v>29</v>
      </c>
      <c r="B78" s="35" t="s">
        <v>70</v>
      </c>
      <c r="C78" s="43">
        <v>5049.8</v>
      </c>
      <c r="D78" s="85"/>
      <c r="E78" s="85"/>
      <c r="F78" s="85"/>
      <c r="G78" s="85">
        <v>4750.71</v>
      </c>
      <c r="H78" s="85">
        <v>4750.71</v>
      </c>
    </row>
    <row r="79" spans="1:8" ht="12.75">
      <c r="A79" s="35"/>
      <c r="B79" s="35" t="s">
        <v>71</v>
      </c>
      <c r="C79" s="43">
        <f>SUM(C50:C78)</f>
        <v>300153.35999999987</v>
      </c>
      <c r="D79" s="85">
        <v>52561.67</v>
      </c>
      <c r="E79" s="85">
        <v>150909.91</v>
      </c>
      <c r="F79" s="85">
        <v>53213.12</v>
      </c>
      <c r="G79" s="85">
        <v>33833.12</v>
      </c>
      <c r="H79" s="85">
        <v>290517.83</v>
      </c>
    </row>
    <row r="80" spans="1:8" ht="12.75">
      <c r="A80" s="35"/>
      <c r="B80" s="44" t="s">
        <v>72</v>
      </c>
      <c r="C80" s="45">
        <f>C79*20%+C79</f>
        <v>360184.03199999983</v>
      </c>
      <c r="D80" s="86">
        <v>63074.01</v>
      </c>
      <c r="E80" s="86">
        <v>181091.89</v>
      </c>
      <c r="F80" s="86">
        <v>63855.75</v>
      </c>
      <c r="G80" s="86">
        <v>40599.75</v>
      </c>
      <c r="H80" s="86">
        <v>348621.4</v>
      </c>
    </row>
    <row r="81" spans="1:8" ht="12.75">
      <c r="A81" s="55"/>
      <c r="B81" s="44" t="s">
        <v>20</v>
      </c>
      <c r="C81" s="45"/>
      <c r="D81" s="86">
        <f>(D79*3%)*20%+D79*3%</f>
        <v>1892.22012</v>
      </c>
      <c r="E81" s="86">
        <f>(E79*3%)*20%+E79*3%</f>
        <v>5432.75676</v>
      </c>
      <c r="F81" s="86">
        <f>(F79*3%)*20%+F79*3%</f>
        <v>1915.6723200000001</v>
      </c>
      <c r="G81" s="86">
        <f>(G79*3%)*20%+G79*3%</f>
        <v>1217.99232</v>
      </c>
      <c r="H81" s="86">
        <f>(H79*3%)*20%+H79*3%</f>
        <v>10458.641880000001</v>
      </c>
    </row>
    <row r="82" spans="1:8" ht="12.75">
      <c r="A82" s="49"/>
      <c r="B82" s="52" t="s">
        <v>73</v>
      </c>
      <c r="C82" s="52">
        <v>360184.03</v>
      </c>
      <c r="D82" s="88">
        <f>SUM(D80:D81)</f>
        <v>64966.23012</v>
      </c>
      <c r="E82" s="88">
        <f>SUM(E80:E81)</f>
        <v>186524.64676</v>
      </c>
      <c r="F82" s="88">
        <f>SUM(F80:F81)</f>
        <v>65771.42232</v>
      </c>
      <c r="G82" s="88">
        <f>SUM(G80:G81)</f>
        <v>41817.74232</v>
      </c>
      <c r="H82" s="88">
        <f>SUM(H80:H81)</f>
        <v>359080.04188000003</v>
      </c>
    </row>
    <row r="83" spans="1:8" ht="12.75">
      <c r="A83" s="35"/>
      <c r="B83" s="35" t="s">
        <v>32</v>
      </c>
      <c r="C83" s="35"/>
      <c r="D83" s="85">
        <v>5256.17</v>
      </c>
      <c r="E83" s="85">
        <v>15090.99</v>
      </c>
      <c r="F83" s="85">
        <v>5321.31</v>
      </c>
      <c r="G83" s="85">
        <v>3383.31</v>
      </c>
      <c r="H83" s="85">
        <v>29051.78</v>
      </c>
    </row>
    <row r="84" spans="1:8" ht="12.75">
      <c r="A84" s="35"/>
      <c r="B84" s="35" t="s">
        <v>23</v>
      </c>
      <c r="C84" s="35"/>
      <c r="D84" s="85">
        <f>(D79-D83)*20%+(D79-D83)</f>
        <v>56766.6</v>
      </c>
      <c r="E84" s="85">
        <f>(E79-E83)*20%+(E79-E83)</f>
        <v>162982.70400000003</v>
      </c>
      <c r="F84" s="85">
        <f>(F79-F83)*20%+(F79-F83)</f>
        <v>57470.172000000006</v>
      </c>
      <c r="G84" s="85">
        <f>(G79-G83)*20%+(G79-G83)</f>
        <v>36539.772000000004</v>
      </c>
      <c r="H84" s="85">
        <f>(H79-H83)*20%+(H79-H83)</f>
        <v>313759.26</v>
      </c>
    </row>
    <row r="85" spans="1:8" ht="12.75">
      <c r="A85" s="35"/>
      <c r="B85" s="51" t="s">
        <v>33</v>
      </c>
      <c r="C85" s="51"/>
      <c r="D85" s="90">
        <f>D81+D84</f>
        <v>58658.82012</v>
      </c>
      <c r="E85" s="90">
        <f>E81+E84</f>
        <v>168415.46076000002</v>
      </c>
      <c r="F85" s="90">
        <f>F81+F84</f>
        <v>59385.844320000004</v>
      </c>
      <c r="G85" s="90">
        <f>G81+G84</f>
        <v>37757.76432</v>
      </c>
      <c r="H85" s="90">
        <f>H81+H84</f>
        <v>324217.90188</v>
      </c>
    </row>
    <row r="86" spans="1:8" ht="12.75">
      <c r="A86" s="35"/>
      <c r="B86" s="35"/>
      <c r="C86" s="35"/>
      <c r="D86" s="85"/>
      <c r="E86" s="85"/>
      <c r="F86" s="85"/>
      <c r="G86" s="85"/>
      <c r="H86" s="85"/>
    </row>
    <row r="87" spans="1:8" ht="12.75" hidden="1">
      <c r="A87" s="35"/>
      <c r="B87" s="35" t="s">
        <v>74</v>
      </c>
      <c r="C87" s="43">
        <f>SUM(C17+C30+C41+C79)</f>
        <v>958199.2499999998</v>
      </c>
      <c r="D87" s="85">
        <f>SUM(D17+D30+D41+D79)</f>
        <v>162779.39</v>
      </c>
      <c r="E87" s="85">
        <f>SUM(E17+E30+E41+E79)</f>
        <v>369331.64</v>
      </c>
      <c r="F87" s="85">
        <f>SUM(F17+F30+F41+F79)</f>
        <v>164194.04</v>
      </c>
      <c r="G87" s="85">
        <f>SUM(G17+G30+G41+G79)</f>
        <v>46029.200000000004</v>
      </c>
      <c r="H87" s="85">
        <f>SUM(D87+E87+F87+G87)</f>
        <v>742334.27</v>
      </c>
    </row>
    <row r="88" spans="1:8" ht="12.75">
      <c r="A88" s="55"/>
      <c r="B88" s="44" t="s">
        <v>19</v>
      </c>
      <c r="C88" s="48">
        <f>SUM(C18+C31+C42+C80)</f>
        <v>1149839.092</v>
      </c>
      <c r="D88" s="86">
        <v>195335.28</v>
      </c>
      <c r="E88" s="86">
        <v>443197.97</v>
      </c>
      <c r="F88" s="86">
        <v>197032.85</v>
      </c>
      <c r="G88" s="86">
        <v>55235.05</v>
      </c>
      <c r="H88" s="96">
        <f>SUM(D88+E88+F88+G88)</f>
        <v>890801.15</v>
      </c>
    </row>
    <row r="89" spans="1:8" ht="12.75">
      <c r="A89" s="55"/>
      <c r="B89" s="44" t="s">
        <v>20</v>
      </c>
      <c r="C89" s="45">
        <f>SUM(C19+C32+C43+C81)</f>
        <v>0</v>
      </c>
      <c r="D89" s="86">
        <f aca="true" t="shared" si="1" ref="D89:G90">SUM(D19+D32+D43+D81)</f>
        <v>5860.05804</v>
      </c>
      <c r="E89" s="86">
        <f t="shared" si="1"/>
        <v>13295.939040000001</v>
      </c>
      <c r="F89" s="86">
        <f t="shared" si="1"/>
        <v>5910.98544</v>
      </c>
      <c r="G89" s="86">
        <f t="shared" si="1"/>
        <v>1657.0512</v>
      </c>
      <c r="H89" s="96">
        <f>SUM(D89+E89+F89+G89)</f>
        <v>26724.033720000003</v>
      </c>
    </row>
    <row r="90" spans="1:8" ht="12.75">
      <c r="A90" s="55"/>
      <c r="B90" s="52" t="s">
        <v>75</v>
      </c>
      <c r="C90" s="48">
        <f>SUM(C20+C33+C44+C82)</f>
        <v>1149839.09</v>
      </c>
      <c r="D90" s="88">
        <f t="shared" si="1"/>
        <v>201195.33804</v>
      </c>
      <c r="E90" s="88">
        <f t="shared" si="1"/>
        <v>456493.89888</v>
      </c>
      <c r="F90" s="88">
        <f t="shared" si="1"/>
        <v>202943.83544</v>
      </c>
      <c r="G90" s="88">
        <f t="shared" si="1"/>
        <v>56892.1012</v>
      </c>
      <c r="H90" s="88">
        <f>SUM(D90+E90+F90+G90)</f>
        <v>917525.1735600001</v>
      </c>
    </row>
    <row r="91" spans="1:8" ht="12.75">
      <c r="A91" s="35"/>
      <c r="B91" s="35" t="s">
        <v>32</v>
      </c>
      <c r="C91" s="35"/>
      <c r="D91" s="85">
        <f aca="true" t="shared" si="2" ref="D91:H93">D21+D34+D45+D83</f>
        <v>16277.94</v>
      </c>
      <c r="E91" s="85">
        <f t="shared" si="2"/>
        <v>36933.17</v>
      </c>
      <c r="F91" s="85">
        <f t="shared" si="2"/>
        <v>16419.4</v>
      </c>
      <c r="G91" s="85">
        <f t="shared" si="2"/>
        <v>4602.92</v>
      </c>
      <c r="H91" s="85">
        <f t="shared" si="2"/>
        <v>74233.43</v>
      </c>
    </row>
    <row r="92" spans="1:8" ht="12.75">
      <c r="A92" s="35"/>
      <c r="B92" s="35" t="s">
        <v>23</v>
      </c>
      <c r="C92" s="35"/>
      <c r="D92" s="85">
        <f t="shared" si="2"/>
        <v>175801.74</v>
      </c>
      <c r="E92" s="85">
        <f t="shared" si="2"/>
        <v>398878.16400000005</v>
      </c>
      <c r="F92" s="85">
        <f t="shared" si="2"/>
        <v>177329.56800000003</v>
      </c>
      <c r="G92" s="85">
        <f t="shared" si="2"/>
        <v>49711.53600000001</v>
      </c>
      <c r="H92" s="85">
        <f t="shared" si="2"/>
        <v>801721.008</v>
      </c>
    </row>
    <row r="93" spans="1:8" ht="12.75">
      <c r="A93" s="35"/>
      <c r="B93" s="51" t="s">
        <v>33</v>
      </c>
      <c r="C93" s="51"/>
      <c r="D93" s="90">
        <f t="shared" si="2"/>
        <v>181661.79804</v>
      </c>
      <c r="E93" s="90">
        <f t="shared" si="2"/>
        <v>412174.10304</v>
      </c>
      <c r="F93" s="90">
        <f t="shared" si="2"/>
        <v>183240.55344000002</v>
      </c>
      <c r="G93" s="90">
        <f t="shared" si="2"/>
        <v>51368.5872</v>
      </c>
      <c r="H93" s="90">
        <f t="shared" si="2"/>
        <v>828445.0516</v>
      </c>
    </row>
    <row r="94" spans="1:8" ht="12.75">
      <c r="A94" s="97"/>
      <c r="B94" s="98"/>
      <c r="C94" s="98"/>
      <c r="D94" s="99"/>
      <c r="E94" s="99"/>
      <c r="F94" s="99"/>
      <c r="G94" s="99"/>
      <c r="H94" s="99"/>
    </row>
    <row r="95" ht="18.75">
      <c r="A95" s="56" t="s">
        <v>94</v>
      </c>
    </row>
    <row r="96" spans="1:8" ht="38.25">
      <c r="A96" s="33" t="s">
        <v>5</v>
      </c>
      <c r="B96" s="58" t="s">
        <v>6</v>
      </c>
      <c r="C96" s="59" t="s">
        <v>93</v>
      </c>
      <c r="D96" s="60"/>
      <c r="E96" s="34" t="s">
        <v>95</v>
      </c>
      <c r="F96" s="34" t="s">
        <v>96</v>
      </c>
      <c r="G96" s="34" t="s">
        <v>97</v>
      </c>
      <c r="H96" s="34" t="s">
        <v>98</v>
      </c>
    </row>
    <row r="97" spans="1:8" ht="12.75">
      <c r="A97" s="33">
        <v>1</v>
      </c>
      <c r="B97" s="58">
        <v>2</v>
      </c>
      <c r="C97" s="59">
        <v>3</v>
      </c>
      <c r="D97" s="54"/>
      <c r="E97" s="34">
        <v>4</v>
      </c>
      <c r="F97" s="34">
        <v>5</v>
      </c>
      <c r="G97" s="34">
        <v>6</v>
      </c>
      <c r="H97" s="34">
        <v>8</v>
      </c>
    </row>
    <row r="98" spans="1:8" ht="12.75">
      <c r="A98" s="35"/>
      <c r="B98" s="61" t="s">
        <v>8</v>
      </c>
      <c r="C98" s="62"/>
      <c r="D98" s="54"/>
      <c r="E98" s="85"/>
      <c r="F98" s="85"/>
      <c r="G98" s="85"/>
      <c r="H98" s="85"/>
    </row>
    <row r="99" spans="1:8" ht="12.75">
      <c r="A99" s="37">
        <v>1</v>
      </c>
      <c r="B99" s="39" t="s">
        <v>9</v>
      </c>
      <c r="C99" s="62">
        <v>88949.02</v>
      </c>
      <c r="D99" s="54"/>
      <c r="E99" s="85">
        <v>43232.29</v>
      </c>
      <c r="F99" s="85"/>
      <c r="G99" s="85"/>
      <c r="H99" s="85">
        <f>SUM(E99:G99)</f>
        <v>43232.29</v>
      </c>
    </row>
    <row r="100" spans="1:8" ht="12.75">
      <c r="A100" s="39">
        <v>2</v>
      </c>
      <c r="B100" s="39" t="s">
        <v>10</v>
      </c>
      <c r="C100" s="63">
        <v>31439.8</v>
      </c>
      <c r="D100" s="54"/>
      <c r="E100" s="85">
        <v>43497.05</v>
      </c>
      <c r="F100" s="85">
        <v>228.46</v>
      </c>
      <c r="G100" s="85"/>
      <c r="H100" s="85">
        <f>SUM(E100:G100)</f>
        <v>43725.51</v>
      </c>
    </row>
    <row r="101" spans="1:8" ht="12.75">
      <c r="A101" s="35">
        <v>3</v>
      </c>
      <c r="B101" s="39" t="s">
        <v>11</v>
      </c>
      <c r="C101" s="62">
        <v>26733.35</v>
      </c>
      <c r="D101" s="54"/>
      <c r="E101" s="85">
        <v>4629.53</v>
      </c>
      <c r="F101" s="85"/>
      <c r="G101" s="85"/>
      <c r="H101" s="85">
        <f>SUM(E101:G101)</f>
        <v>4629.53</v>
      </c>
    </row>
    <row r="102" spans="1:8" ht="12.75">
      <c r="A102" s="42">
        <v>4</v>
      </c>
      <c r="B102" s="39" t="s">
        <v>12</v>
      </c>
      <c r="C102" s="62">
        <v>49255.24</v>
      </c>
      <c r="D102" s="54"/>
      <c r="E102" s="85">
        <v>2677.5</v>
      </c>
      <c r="F102" s="85"/>
      <c r="G102" s="85"/>
      <c r="H102" s="85">
        <f>SUM(E102:G102)</f>
        <v>2677.5</v>
      </c>
    </row>
    <row r="103" spans="1:8" ht="12.75">
      <c r="A103" s="35">
        <v>5</v>
      </c>
      <c r="B103" s="39" t="s">
        <v>81</v>
      </c>
      <c r="C103" s="62"/>
      <c r="D103" s="54"/>
      <c r="E103" s="85"/>
      <c r="F103" s="85"/>
      <c r="G103" s="85">
        <v>14744.62</v>
      </c>
      <c r="H103" s="85">
        <f>SUM(G103)</f>
        <v>14744.62</v>
      </c>
    </row>
    <row r="104" spans="1:8" ht="12.75">
      <c r="A104" s="35">
        <v>7</v>
      </c>
      <c r="B104" s="39" t="s">
        <v>15</v>
      </c>
      <c r="C104" s="62">
        <v>23251.26</v>
      </c>
      <c r="D104" s="54"/>
      <c r="E104" s="85"/>
      <c r="F104" s="85">
        <v>34451.8</v>
      </c>
      <c r="G104" s="85">
        <v>14721.04</v>
      </c>
      <c r="H104" s="85">
        <f>SUM(F104:G104)</f>
        <v>49172.840000000004</v>
      </c>
    </row>
    <row r="105" spans="1:8" ht="12.75">
      <c r="A105" s="35">
        <v>8</v>
      </c>
      <c r="B105" s="39" t="s">
        <v>16</v>
      </c>
      <c r="C105" s="62">
        <v>34596.34</v>
      </c>
      <c r="D105" s="54"/>
      <c r="E105" s="85"/>
      <c r="F105" s="85">
        <v>45785.53</v>
      </c>
      <c r="G105" s="85">
        <v>18079.54</v>
      </c>
      <c r="H105" s="85">
        <f>SUM(F105:G105)</f>
        <v>63865.07</v>
      </c>
    </row>
    <row r="106" spans="1:8" ht="12.75">
      <c r="A106" s="35">
        <v>9</v>
      </c>
      <c r="B106" s="39" t="s">
        <v>17</v>
      </c>
      <c r="C106" s="62"/>
      <c r="D106" s="54"/>
      <c r="E106" s="85">
        <v>16963.62</v>
      </c>
      <c r="F106" s="85">
        <v>214.4</v>
      </c>
      <c r="G106" s="85"/>
      <c r="H106" s="85">
        <f>SUM(E106:G106)</f>
        <v>17178.02</v>
      </c>
    </row>
    <row r="107" spans="1:8" ht="12.75">
      <c r="A107" s="35"/>
      <c r="B107" s="39" t="s">
        <v>18</v>
      </c>
      <c r="C107" s="63">
        <f>SUM(C99:C106)</f>
        <v>254225.01</v>
      </c>
      <c r="D107" s="54"/>
      <c r="E107" s="85">
        <f>SUM(E99:E106)</f>
        <v>110999.98999999999</v>
      </c>
      <c r="F107" s="85">
        <f>SUM(F100:F106)</f>
        <v>80680.19</v>
      </c>
      <c r="G107" s="85">
        <f>SUM(G99:G106)</f>
        <v>47545.200000000004</v>
      </c>
      <c r="H107" s="85">
        <f>SUM(H99:H106)</f>
        <v>239225.38</v>
      </c>
    </row>
    <row r="108" spans="1:8" ht="12.75">
      <c r="A108" s="35"/>
      <c r="B108" s="64" t="s">
        <v>19</v>
      </c>
      <c r="C108" s="69" t="s">
        <v>19</v>
      </c>
      <c r="D108" s="74"/>
      <c r="E108" s="86">
        <f>E107*20%+E107</f>
        <v>133199.98799999998</v>
      </c>
      <c r="F108" s="86">
        <f>F107*20%+F107</f>
        <v>96816.228</v>
      </c>
      <c r="G108" s="86">
        <f>G107*20%+G107</f>
        <v>57054.240000000005</v>
      </c>
      <c r="H108" s="86">
        <f>H107*20%+H107</f>
        <v>287070.456</v>
      </c>
    </row>
    <row r="109" spans="1:8" ht="12.75">
      <c r="A109" s="35"/>
      <c r="B109" s="64" t="s">
        <v>20</v>
      </c>
      <c r="C109" s="69" t="s">
        <v>20</v>
      </c>
      <c r="D109" s="74"/>
      <c r="E109" s="86">
        <f>(E107*3%)*1.2</f>
        <v>3995.999639999999</v>
      </c>
      <c r="F109" s="86">
        <f>(F107*3%)*1.2</f>
        <v>2904.4868399999996</v>
      </c>
      <c r="G109" s="86">
        <f>(G107*3%)*1.2</f>
        <v>1711.6272</v>
      </c>
      <c r="H109" s="86">
        <f>(H107*3%)*1.2</f>
        <v>8612.11368</v>
      </c>
    </row>
    <row r="110" spans="1:8" ht="12.75">
      <c r="A110" s="38"/>
      <c r="B110" s="65" t="s">
        <v>21</v>
      </c>
      <c r="C110" s="72" t="s">
        <v>21</v>
      </c>
      <c r="D110" s="75"/>
      <c r="E110" s="87">
        <f>SUM(E108:E109)</f>
        <v>137195.98763999998</v>
      </c>
      <c r="F110" s="87">
        <f>SUM(F108:F109)</f>
        <v>99720.71484</v>
      </c>
      <c r="G110" s="87">
        <f>SUM(G108:G109)</f>
        <v>58765.86720000001</v>
      </c>
      <c r="H110" s="88">
        <f>SUM(H108:H109)</f>
        <v>295682.56968</v>
      </c>
    </row>
    <row r="111" spans="1:8" ht="12.75">
      <c r="A111" s="35"/>
      <c r="B111" s="66" t="s">
        <v>22</v>
      </c>
      <c r="C111" s="67"/>
      <c r="D111" s="54"/>
      <c r="E111" s="89">
        <f>10%*E107</f>
        <v>11099.999</v>
      </c>
      <c r="F111" s="89">
        <f>10%*F107</f>
        <v>8068.019</v>
      </c>
      <c r="G111" s="89">
        <f>10%*G107</f>
        <v>4754.52</v>
      </c>
      <c r="H111" s="89">
        <f>10%*H107</f>
        <v>23922.538</v>
      </c>
    </row>
    <row r="112" spans="1:8" ht="12.75">
      <c r="A112" s="35"/>
      <c r="B112" s="39" t="s">
        <v>23</v>
      </c>
      <c r="C112" s="63"/>
      <c r="D112" s="54"/>
      <c r="E112" s="85">
        <f>(E107-E111)*1.2</f>
        <v>119879.98919999998</v>
      </c>
      <c r="F112" s="85">
        <f>(F107-F111)*1.2</f>
        <v>87134.6052</v>
      </c>
      <c r="G112" s="85">
        <f>(G107-G111)*1.2</f>
        <v>51348.816000000006</v>
      </c>
      <c r="H112" s="85">
        <f>(H107-H111)*1.2</f>
        <v>258363.4104</v>
      </c>
    </row>
    <row r="113" spans="1:8" ht="12.75">
      <c r="A113" s="35"/>
      <c r="B113" s="68" t="s">
        <v>24</v>
      </c>
      <c r="C113" s="70" t="s">
        <v>24</v>
      </c>
      <c r="D113" s="76"/>
      <c r="E113" s="90">
        <f>(E109+E112)</f>
        <v>123875.98883999998</v>
      </c>
      <c r="F113" s="90">
        <f>(F109+F112)</f>
        <v>90039.09204</v>
      </c>
      <c r="G113" s="90">
        <f>(G109+G112)</f>
        <v>53060.44320000001</v>
      </c>
      <c r="H113" s="90">
        <f>(H109+H112)</f>
        <v>266975.52408</v>
      </c>
    </row>
    <row r="114" spans="1:8" ht="12.75">
      <c r="A114" s="35"/>
      <c r="B114" s="39"/>
      <c r="C114" s="62"/>
      <c r="D114" s="54"/>
      <c r="E114" s="85"/>
      <c r="F114" s="85"/>
      <c r="G114" s="85"/>
      <c r="H114" s="85"/>
    </row>
    <row r="115" spans="1:8" ht="12.75">
      <c r="A115" s="35"/>
      <c r="B115" s="61" t="s">
        <v>25</v>
      </c>
      <c r="C115" s="77" t="s">
        <v>25</v>
      </c>
      <c r="D115" s="78"/>
      <c r="E115" s="85"/>
      <c r="F115" s="85"/>
      <c r="G115" s="85"/>
      <c r="H115" s="85"/>
    </row>
    <row r="116" spans="1:8" ht="12.75">
      <c r="A116" s="35">
        <v>1</v>
      </c>
      <c r="B116" s="39" t="s">
        <v>82</v>
      </c>
      <c r="C116" s="62" t="s">
        <v>82</v>
      </c>
      <c r="D116" s="54"/>
      <c r="E116" s="85"/>
      <c r="F116" s="85"/>
      <c r="G116" s="85">
        <v>1131.73</v>
      </c>
      <c r="H116" s="85">
        <v>1131.73</v>
      </c>
    </row>
    <row r="117" spans="1:8" ht="12.75">
      <c r="A117" s="35">
        <v>2</v>
      </c>
      <c r="B117" s="39" t="s">
        <v>27</v>
      </c>
      <c r="C117" s="62" t="s">
        <v>27</v>
      </c>
      <c r="D117" s="54"/>
      <c r="E117" s="85"/>
      <c r="F117" s="85">
        <v>24480.72</v>
      </c>
      <c r="G117" s="85"/>
      <c r="H117" s="85">
        <v>24480.72</v>
      </c>
    </row>
    <row r="118" spans="1:8" ht="12.75">
      <c r="A118" s="35"/>
      <c r="B118" s="39" t="s">
        <v>30</v>
      </c>
      <c r="C118" s="62" t="s">
        <v>30</v>
      </c>
      <c r="D118" s="54"/>
      <c r="E118" s="85"/>
      <c r="F118" s="85">
        <v>24480.72</v>
      </c>
      <c r="G118" s="85">
        <v>1131.73</v>
      </c>
      <c r="H118" s="85">
        <f>SUM(H116:H117)</f>
        <v>25612.45</v>
      </c>
    </row>
    <row r="119" spans="1:8" ht="12.75">
      <c r="A119" s="35"/>
      <c r="B119" s="64" t="s">
        <v>19</v>
      </c>
      <c r="C119" s="69" t="s">
        <v>19</v>
      </c>
      <c r="D119" s="74"/>
      <c r="E119" s="86"/>
      <c r="F119" s="86">
        <f>F118*1.2</f>
        <v>29376.864</v>
      </c>
      <c r="G119" s="86">
        <f>G118*1.2</f>
        <v>1358.076</v>
      </c>
      <c r="H119" s="86">
        <f>SUM(F119:G119)</f>
        <v>30734.940000000002</v>
      </c>
    </row>
    <row r="120" spans="1:8" ht="12.75">
      <c r="A120" s="35"/>
      <c r="B120" s="64" t="s">
        <v>20</v>
      </c>
      <c r="C120" s="69" t="s">
        <v>20</v>
      </c>
      <c r="D120" s="74"/>
      <c r="E120" s="86"/>
      <c r="F120" s="86">
        <f>(3%*F118)*1.2</f>
        <v>881.30592</v>
      </c>
      <c r="G120" s="86">
        <f>(G118*3%)*1.2</f>
        <v>40.74228</v>
      </c>
      <c r="H120" s="86">
        <f>(H118*3%)*1.2</f>
        <v>922.0482</v>
      </c>
    </row>
    <row r="121" spans="1:8" ht="12.75">
      <c r="A121" s="35"/>
      <c r="B121" s="65" t="s">
        <v>31</v>
      </c>
      <c r="C121" s="72" t="s">
        <v>31</v>
      </c>
      <c r="D121" s="75"/>
      <c r="E121" s="88"/>
      <c r="F121" s="88">
        <f>SUM(F119:F120)</f>
        <v>30258.16992</v>
      </c>
      <c r="G121" s="88">
        <f>SUM(G119:G120)</f>
        <v>1398.81828</v>
      </c>
      <c r="H121" s="88">
        <f>SUM(H119:H120)</f>
        <v>31656.988200000003</v>
      </c>
    </row>
    <row r="122" spans="1:8" ht="12.75">
      <c r="A122" s="35"/>
      <c r="B122" s="39" t="s">
        <v>32</v>
      </c>
      <c r="C122" s="62" t="s">
        <v>32</v>
      </c>
      <c r="D122" s="54"/>
      <c r="E122" s="85"/>
      <c r="F122" s="85">
        <f>F118*10%</f>
        <v>2448.072</v>
      </c>
      <c r="G122" s="85">
        <f>G118*10%</f>
        <v>113.173</v>
      </c>
      <c r="H122" s="85">
        <f>H118*10%</f>
        <v>2561.2450000000003</v>
      </c>
    </row>
    <row r="123" spans="1:8" ht="12.75">
      <c r="A123" s="35"/>
      <c r="B123" s="39" t="s">
        <v>23</v>
      </c>
      <c r="C123" s="62" t="s">
        <v>23</v>
      </c>
      <c r="D123" s="54"/>
      <c r="E123" s="85"/>
      <c r="F123" s="85">
        <f>(F118-F122)*1.2</f>
        <v>26439.1776</v>
      </c>
      <c r="G123" s="85">
        <f>(G118-G122)*1.2</f>
        <v>1222.2684</v>
      </c>
      <c r="H123" s="85">
        <f>(H118-H122)*1.2</f>
        <v>27661.446</v>
      </c>
    </row>
    <row r="124" spans="1:8" ht="12.75">
      <c r="A124" s="35"/>
      <c r="B124" s="68" t="s">
        <v>33</v>
      </c>
      <c r="C124" s="70" t="s">
        <v>33</v>
      </c>
      <c r="D124" s="76"/>
      <c r="E124" s="90"/>
      <c r="F124" s="90">
        <f>F120+F123</f>
        <v>27320.483519999998</v>
      </c>
      <c r="G124" s="90">
        <f>G120+G123</f>
        <v>1263.0106799999999</v>
      </c>
      <c r="H124" s="90">
        <f>H120+H123</f>
        <v>28583.4942</v>
      </c>
    </row>
    <row r="125" spans="1:8" ht="12.75">
      <c r="A125" s="35"/>
      <c r="B125" s="61" t="s">
        <v>83</v>
      </c>
      <c r="C125" s="77" t="s">
        <v>83</v>
      </c>
      <c r="D125" s="78"/>
      <c r="E125" s="85"/>
      <c r="F125" s="85"/>
      <c r="G125" s="85"/>
      <c r="H125" s="85"/>
    </row>
    <row r="126" spans="1:8" ht="12.75">
      <c r="A126" s="35">
        <v>1</v>
      </c>
      <c r="B126" s="71" t="s">
        <v>84</v>
      </c>
      <c r="C126" s="79" t="s">
        <v>84</v>
      </c>
      <c r="D126" s="80"/>
      <c r="E126" s="85"/>
      <c r="F126" s="85">
        <v>52384.59</v>
      </c>
      <c r="G126" s="85"/>
      <c r="H126" s="85">
        <v>52384.59</v>
      </c>
    </row>
    <row r="127" spans="1:8" ht="12.75">
      <c r="A127" s="35">
        <v>2</v>
      </c>
      <c r="B127" s="39" t="s">
        <v>85</v>
      </c>
      <c r="C127" s="62" t="s">
        <v>85</v>
      </c>
      <c r="D127" s="54"/>
      <c r="E127" s="85"/>
      <c r="F127" s="85">
        <v>61665.36</v>
      </c>
      <c r="G127" s="85"/>
      <c r="H127" s="85">
        <v>61665.36</v>
      </c>
    </row>
    <row r="128" spans="1:8" ht="12.75">
      <c r="A128" s="35">
        <v>3</v>
      </c>
      <c r="B128" s="39" t="s">
        <v>86</v>
      </c>
      <c r="C128" s="62" t="s">
        <v>86</v>
      </c>
      <c r="D128" s="54"/>
      <c r="E128" s="85"/>
      <c r="F128" s="85"/>
      <c r="G128" s="85">
        <v>30529.12</v>
      </c>
      <c r="H128" s="85">
        <v>30529.12</v>
      </c>
    </row>
    <row r="129" spans="1:8" ht="12.75">
      <c r="A129" s="35">
        <v>4</v>
      </c>
      <c r="B129" s="39" t="s">
        <v>87</v>
      </c>
      <c r="C129" s="62" t="s">
        <v>87</v>
      </c>
      <c r="D129" s="54"/>
      <c r="E129" s="85"/>
      <c r="F129" s="85"/>
      <c r="G129" s="85">
        <v>37735.63</v>
      </c>
      <c r="H129" s="85">
        <f>SUM(G129)</f>
        <v>37735.63</v>
      </c>
    </row>
    <row r="130" spans="1:8" ht="12.75">
      <c r="A130" s="35"/>
      <c r="B130" s="39" t="s">
        <v>88</v>
      </c>
      <c r="C130" s="62" t="s">
        <v>88</v>
      </c>
      <c r="D130" s="54"/>
      <c r="E130" s="85"/>
      <c r="F130" s="85">
        <f>SUM(F126:F129)</f>
        <v>114049.95</v>
      </c>
      <c r="G130" s="85">
        <f>SUM(G128:G129)</f>
        <v>68264.75</v>
      </c>
      <c r="H130" s="92">
        <v>144579.07</v>
      </c>
    </row>
    <row r="131" spans="1:8" ht="12.75">
      <c r="A131" s="35"/>
      <c r="B131" s="64" t="s">
        <v>19</v>
      </c>
      <c r="C131" s="69" t="s">
        <v>19</v>
      </c>
      <c r="D131" s="74"/>
      <c r="E131" s="86"/>
      <c r="F131" s="86">
        <f>F130*1.2</f>
        <v>136859.94</v>
      </c>
      <c r="G131" s="86">
        <f>G130*1.2</f>
        <v>81917.7</v>
      </c>
      <c r="H131" s="86">
        <f>H130*1.2</f>
        <v>173494.884</v>
      </c>
    </row>
    <row r="132" spans="1:8" ht="12.75">
      <c r="A132" s="35"/>
      <c r="B132" s="64" t="s">
        <v>20</v>
      </c>
      <c r="C132" s="69" t="s">
        <v>20</v>
      </c>
      <c r="D132" s="74"/>
      <c r="E132" s="86"/>
      <c r="F132" s="86">
        <f>(3%*F130)*1.2</f>
        <v>4105.798199999999</v>
      </c>
      <c r="G132" s="86">
        <f>(3%*G130)*1.2</f>
        <v>2457.531</v>
      </c>
      <c r="H132" s="86">
        <f>(3%*H130)*1.2</f>
        <v>5204.84652</v>
      </c>
    </row>
    <row r="133" spans="1:8" ht="12.75">
      <c r="A133" s="38"/>
      <c r="B133" s="65" t="s">
        <v>89</v>
      </c>
      <c r="C133" s="72" t="s">
        <v>89</v>
      </c>
      <c r="D133" s="75"/>
      <c r="E133" s="87"/>
      <c r="F133" s="87">
        <f>SUM(F131:F132)</f>
        <v>140965.7382</v>
      </c>
      <c r="G133" s="87">
        <f>SUM(G131:G132)</f>
        <v>84375.231</v>
      </c>
      <c r="H133" s="95">
        <f>SUM(H131:H132)</f>
        <v>178699.73051999998</v>
      </c>
    </row>
    <row r="134" spans="1:8" ht="12.75">
      <c r="A134" s="35"/>
      <c r="B134" s="39" t="s">
        <v>32</v>
      </c>
      <c r="C134" s="62" t="s">
        <v>32</v>
      </c>
      <c r="D134" s="54"/>
      <c r="E134" s="85"/>
      <c r="F134" s="85">
        <f>(F130*10%)</f>
        <v>11404.995</v>
      </c>
      <c r="G134" s="85">
        <f>(G130*10%)</f>
        <v>6826.475</v>
      </c>
      <c r="H134" s="85">
        <f>(H130*10%)</f>
        <v>14457.907000000001</v>
      </c>
    </row>
    <row r="135" spans="1:8" ht="12.75">
      <c r="A135" s="35"/>
      <c r="B135" s="39" t="s">
        <v>23</v>
      </c>
      <c r="C135" s="62" t="s">
        <v>23</v>
      </c>
      <c r="D135" s="54"/>
      <c r="E135" s="85"/>
      <c r="F135" s="85">
        <f>(F130-F134)*1.2</f>
        <v>123173.946</v>
      </c>
      <c r="G135" s="85">
        <f>(G130-G134)*1.2</f>
        <v>73725.93</v>
      </c>
      <c r="H135" s="85">
        <f>(H130-H134)*1.2</f>
        <v>156145.3956</v>
      </c>
    </row>
    <row r="136" spans="1:8" ht="12.75">
      <c r="A136" s="35"/>
      <c r="B136" s="68" t="s">
        <v>33</v>
      </c>
      <c r="C136" s="70" t="s">
        <v>33</v>
      </c>
      <c r="D136" s="76"/>
      <c r="E136" s="90"/>
      <c r="F136" s="90">
        <f>F132+F135</f>
        <v>127279.7442</v>
      </c>
      <c r="G136" s="90">
        <f>G132+G135</f>
        <v>76183.461</v>
      </c>
      <c r="H136" s="90">
        <f>H132+H135</f>
        <v>161350.24211999998</v>
      </c>
    </row>
    <row r="137" spans="1:8" ht="12.75">
      <c r="A137" s="35"/>
      <c r="B137" s="61" t="s">
        <v>41</v>
      </c>
      <c r="C137" s="77" t="s">
        <v>41</v>
      </c>
      <c r="D137" s="78"/>
      <c r="E137" s="85"/>
      <c r="F137" s="85"/>
      <c r="G137" s="85"/>
      <c r="H137" s="85"/>
    </row>
    <row r="138" spans="1:8" ht="12.75">
      <c r="A138" s="38">
        <v>7</v>
      </c>
      <c r="B138" s="39" t="s">
        <v>48</v>
      </c>
      <c r="C138" s="62" t="s">
        <v>48</v>
      </c>
      <c r="D138" s="54"/>
      <c r="E138" s="91"/>
      <c r="F138" s="91"/>
      <c r="G138" s="91">
        <v>17236.1</v>
      </c>
      <c r="H138" s="91">
        <v>17236.1</v>
      </c>
    </row>
    <row r="139" spans="1:8" ht="12.75">
      <c r="A139" s="35">
        <v>8</v>
      </c>
      <c r="B139" s="39" t="s">
        <v>49</v>
      </c>
      <c r="C139" s="62" t="s">
        <v>49</v>
      </c>
      <c r="D139" s="54"/>
      <c r="E139" s="85"/>
      <c r="F139" s="85"/>
      <c r="G139" s="85">
        <v>14563.65</v>
      </c>
      <c r="H139" s="85">
        <v>14563.65</v>
      </c>
    </row>
    <row r="140" spans="1:8" ht="12.75">
      <c r="A140" s="35"/>
      <c r="B140" s="39" t="s">
        <v>90</v>
      </c>
      <c r="C140" s="62" t="s">
        <v>90</v>
      </c>
      <c r="D140" s="54"/>
      <c r="E140" s="85"/>
      <c r="F140" s="85"/>
      <c r="G140" s="85">
        <f>SUM(G138:G139)</f>
        <v>31799.75</v>
      </c>
      <c r="H140" s="85">
        <f>SUM(H138:H139)</f>
        <v>31799.75</v>
      </c>
    </row>
    <row r="141" spans="1:8" ht="12.75">
      <c r="A141" s="35"/>
      <c r="B141" s="64" t="s">
        <v>19</v>
      </c>
      <c r="C141" s="69" t="s">
        <v>19</v>
      </c>
      <c r="D141" s="74"/>
      <c r="E141" s="86"/>
      <c r="F141" s="86"/>
      <c r="G141" s="86">
        <f>G140*1.2</f>
        <v>38159.7</v>
      </c>
      <c r="H141" s="86">
        <f>H140*1.2</f>
        <v>38159.7</v>
      </c>
    </row>
    <row r="142" spans="1:8" ht="12.75">
      <c r="A142" s="35"/>
      <c r="B142" s="64" t="s">
        <v>20</v>
      </c>
      <c r="C142" s="69" t="s">
        <v>20</v>
      </c>
      <c r="D142" s="74"/>
      <c r="E142" s="86"/>
      <c r="F142" s="86"/>
      <c r="G142" s="86">
        <f>(3%*G140)*1.2</f>
        <v>1144.791</v>
      </c>
      <c r="H142" s="86">
        <f>(3%*H140)*1.2</f>
        <v>1144.791</v>
      </c>
    </row>
    <row r="143" spans="1:8" ht="12.75">
      <c r="A143" s="35"/>
      <c r="B143" s="65" t="s">
        <v>75</v>
      </c>
      <c r="C143" s="72" t="s">
        <v>75</v>
      </c>
      <c r="D143" s="75"/>
      <c r="E143" s="90"/>
      <c r="F143" s="90"/>
      <c r="G143" s="88">
        <f>SUM(G141:G142)</f>
        <v>39304.490999999995</v>
      </c>
      <c r="H143" s="88">
        <f>SUM(H141:H142)</f>
        <v>39304.490999999995</v>
      </c>
    </row>
    <row r="144" spans="1:8" ht="12.75">
      <c r="A144" s="35"/>
      <c r="B144" s="39" t="s">
        <v>32</v>
      </c>
      <c r="C144" s="62" t="s">
        <v>32</v>
      </c>
      <c r="D144" s="54"/>
      <c r="E144" s="85"/>
      <c r="F144" s="85"/>
      <c r="G144" s="85">
        <f>10%*G140</f>
        <v>3179.9750000000004</v>
      </c>
      <c r="H144" s="85">
        <f>10%*H140</f>
        <v>3179.9750000000004</v>
      </c>
    </row>
    <row r="145" spans="1:8" ht="12.75">
      <c r="A145" s="35"/>
      <c r="B145" s="39" t="s">
        <v>23</v>
      </c>
      <c r="C145" s="62" t="s">
        <v>23</v>
      </c>
      <c r="D145" s="54"/>
      <c r="E145" s="85"/>
      <c r="F145" s="85"/>
      <c r="G145" s="85">
        <f>(G140-G144)*1.2</f>
        <v>34343.73</v>
      </c>
      <c r="H145" s="85">
        <f>(H140-H144)*1.2</f>
        <v>34343.73</v>
      </c>
    </row>
    <row r="146" spans="1:8" ht="12.75">
      <c r="A146" s="35"/>
      <c r="B146" s="68" t="s">
        <v>33</v>
      </c>
      <c r="C146" s="70" t="s">
        <v>33</v>
      </c>
      <c r="D146" s="76"/>
      <c r="E146" s="90"/>
      <c r="F146" s="90"/>
      <c r="G146" s="90">
        <f>G145+G142</f>
        <v>35488.521</v>
      </c>
      <c r="H146" s="90">
        <f>H145+H142</f>
        <v>35488.521</v>
      </c>
    </row>
    <row r="147" spans="1:8" ht="12.75">
      <c r="A147" s="35"/>
      <c r="B147" s="73"/>
      <c r="C147" s="81"/>
      <c r="D147" s="82"/>
      <c r="E147" s="85"/>
      <c r="F147" s="85"/>
      <c r="G147" s="85"/>
      <c r="H147" s="85"/>
    </row>
    <row r="148" spans="1:8" ht="12.75" hidden="1">
      <c r="A148" s="35"/>
      <c r="B148" s="39" t="s">
        <v>91</v>
      </c>
      <c r="C148" s="62" t="s">
        <v>91</v>
      </c>
      <c r="D148" s="54"/>
      <c r="E148" s="85">
        <f>E107</f>
        <v>110999.98999999999</v>
      </c>
      <c r="F148" s="85">
        <f>F107+F118+F130</f>
        <v>219210.86</v>
      </c>
      <c r="G148" s="85">
        <f>G107+G118+G130+G140</f>
        <v>148741.43</v>
      </c>
      <c r="H148" s="85">
        <f aca="true" t="shared" si="3" ref="H148:H154">SUM(E148:G148)</f>
        <v>478952.27999999997</v>
      </c>
    </row>
    <row r="149" spans="1:8" ht="12.75">
      <c r="A149" s="55"/>
      <c r="B149" s="64" t="s">
        <v>19</v>
      </c>
      <c r="C149" s="69" t="s">
        <v>19</v>
      </c>
      <c r="D149" s="74"/>
      <c r="E149" s="86">
        <f>E108</f>
        <v>133199.98799999998</v>
      </c>
      <c r="F149" s="86">
        <f>F108+F119+F131</f>
        <v>263053.032</v>
      </c>
      <c r="G149" s="86">
        <f>G108+G131+G141+G119</f>
        <v>178489.71600000001</v>
      </c>
      <c r="H149" s="96">
        <f t="shared" si="3"/>
        <v>574742.736</v>
      </c>
    </row>
    <row r="150" spans="1:8" ht="12.75">
      <c r="A150" s="55"/>
      <c r="B150" s="64" t="s">
        <v>20</v>
      </c>
      <c r="C150" s="69" t="s">
        <v>20</v>
      </c>
      <c r="D150" s="74"/>
      <c r="E150" s="86">
        <f>E109</f>
        <v>3995.999639999999</v>
      </c>
      <c r="F150" s="86">
        <f>F109+F120+F132</f>
        <v>7891.590959999999</v>
      </c>
      <c r="G150" s="86">
        <f>G109+G120+G132+G142</f>
        <v>5354.69148</v>
      </c>
      <c r="H150" s="96">
        <f t="shared" si="3"/>
        <v>17242.282079999997</v>
      </c>
    </row>
    <row r="151" spans="1:8" ht="12.75">
      <c r="A151" s="55"/>
      <c r="B151" s="65" t="s">
        <v>75</v>
      </c>
      <c r="C151" s="72" t="s">
        <v>75</v>
      </c>
      <c r="D151" s="75"/>
      <c r="E151" s="88">
        <f>SUM(E149:E150)</f>
        <v>137195.98763999998</v>
      </c>
      <c r="F151" s="88">
        <f>SUM(F149:F150)</f>
        <v>270944.62296</v>
      </c>
      <c r="G151" s="88">
        <f>SUM(G149:G150)</f>
        <v>183844.40748000002</v>
      </c>
      <c r="H151" s="88">
        <f t="shared" si="3"/>
        <v>591985.0180800001</v>
      </c>
    </row>
    <row r="152" spans="1:8" ht="12.75">
      <c r="A152" s="35"/>
      <c r="B152" s="39" t="s">
        <v>32</v>
      </c>
      <c r="C152" s="62" t="s">
        <v>32</v>
      </c>
      <c r="D152" s="54"/>
      <c r="E152" s="85">
        <f>E111</f>
        <v>11099.999</v>
      </c>
      <c r="F152" s="85">
        <f>F111+F122+F134</f>
        <v>21921.086000000003</v>
      </c>
      <c r="G152" s="85">
        <f>G111+G122+G134+G144</f>
        <v>14874.143000000002</v>
      </c>
      <c r="H152" s="85">
        <f t="shared" si="3"/>
        <v>47895.22800000001</v>
      </c>
    </row>
    <row r="153" spans="1:8" ht="12.75">
      <c r="A153" s="35"/>
      <c r="B153" s="39" t="s">
        <v>23</v>
      </c>
      <c r="C153" s="62" t="s">
        <v>23</v>
      </c>
      <c r="D153" s="54"/>
      <c r="E153" s="85">
        <f>E112</f>
        <v>119879.98919999998</v>
      </c>
      <c r="F153" s="85">
        <f>F112+F123+F135</f>
        <v>236747.72879999998</v>
      </c>
      <c r="G153" s="85">
        <f>G112+G123+G135+G145</f>
        <v>160640.7444</v>
      </c>
      <c r="H153" s="85">
        <f t="shared" si="3"/>
        <v>517268.46239999996</v>
      </c>
    </row>
    <row r="154" spans="1:8" ht="12.75">
      <c r="A154" s="35"/>
      <c r="B154" s="68" t="s">
        <v>33</v>
      </c>
      <c r="C154" s="70" t="s">
        <v>33</v>
      </c>
      <c r="D154" s="76"/>
      <c r="E154" s="90">
        <f>E113</f>
        <v>123875.98883999998</v>
      </c>
      <c r="F154" s="90">
        <f>F113+F124+F136</f>
        <v>244639.31975999998</v>
      </c>
      <c r="G154" s="90">
        <f>G113+G124+G136+G146</f>
        <v>165995.43588</v>
      </c>
      <c r="H154" s="90">
        <f t="shared" si="3"/>
        <v>534510.74448</v>
      </c>
    </row>
    <row r="156" spans="1:8" ht="20.25">
      <c r="A156" s="83"/>
      <c r="E156" s="84" t="s">
        <v>105</v>
      </c>
      <c r="F156" s="84"/>
      <c r="G156" s="84"/>
      <c r="H156" s="84"/>
    </row>
    <row r="157" spans="5:8" ht="20.25">
      <c r="E157" s="84" t="s">
        <v>106</v>
      </c>
      <c r="F157" s="84"/>
      <c r="G157" s="84"/>
      <c r="H157" s="84"/>
    </row>
    <row r="158" spans="5:8" ht="20.25">
      <c r="E158" s="84"/>
      <c r="F158" s="84"/>
      <c r="H158" s="100" t="s">
        <v>107</v>
      </c>
    </row>
  </sheetData>
  <mergeCells count="2">
    <mergeCell ref="A1:H1"/>
    <mergeCell ref="A2:H2"/>
  </mergeCells>
  <printOptions/>
  <pageMargins left="0.7874015748031497" right="0.3937007874015748" top="0.7874015748031497" bottom="0.7874015748031497" header="0.5118110236220472" footer="0.5118110236220472"/>
  <pageSetup fitToHeight="3" fitToWidth="1" horizontalDpi="600" verticalDpi="600" orientation="portrait" paperSize="9" scale="79" r:id="rId1"/>
  <headerFooter alignWithMargins="0">
    <oddHeader>&amp;R&amp;"Arial,Italic"&amp;11Приложение 2 стр. &amp;P от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A9" sqref="A9:G68"/>
    </sheetView>
  </sheetViews>
  <sheetFormatPr defaultColWidth="9.140625" defaultRowHeight="12.75"/>
  <cols>
    <col min="1" max="1" width="6.00390625" style="0" customWidth="1"/>
    <col min="2" max="2" width="49.57421875" style="0" bestFit="1" customWidth="1"/>
    <col min="3" max="3" width="11.00390625" style="0" bestFit="1" customWidth="1"/>
    <col min="4" max="6" width="10.00390625" style="0" bestFit="1" customWidth="1"/>
    <col min="7" max="7" width="10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E5" s="1"/>
    </row>
    <row r="6" spans="1:7" ht="18">
      <c r="A6" s="103" t="s">
        <v>4</v>
      </c>
      <c r="B6" s="103"/>
      <c r="C6" s="103"/>
      <c r="D6" s="103"/>
      <c r="E6" s="103"/>
      <c r="F6" s="103"/>
      <c r="G6" s="103"/>
    </row>
    <row r="7" spans="1:7" ht="15.75">
      <c r="A7" s="104" t="s">
        <v>76</v>
      </c>
      <c r="B7" s="104"/>
      <c r="C7" s="104"/>
      <c r="D7" s="104"/>
      <c r="E7" s="104"/>
      <c r="F7" s="104"/>
      <c r="G7" s="104"/>
    </row>
    <row r="9" spans="1:7" ht="51">
      <c r="A9" s="2" t="s">
        <v>5</v>
      </c>
      <c r="B9" s="2" t="s">
        <v>6</v>
      </c>
      <c r="C9" s="3" t="s">
        <v>7</v>
      </c>
      <c r="D9" s="4" t="s">
        <v>77</v>
      </c>
      <c r="E9" s="4" t="s">
        <v>78</v>
      </c>
      <c r="F9" s="4" t="s">
        <v>79</v>
      </c>
      <c r="G9" s="5" t="s">
        <v>80</v>
      </c>
    </row>
    <row r="10" spans="1:7" ht="12.75">
      <c r="A10" s="2">
        <v>1</v>
      </c>
      <c r="B10" s="2">
        <v>2</v>
      </c>
      <c r="C10" s="3">
        <v>3</v>
      </c>
      <c r="D10" s="3">
        <v>4</v>
      </c>
      <c r="E10" s="3">
        <v>5</v>
      </c>
      <c r="F10" s="3">
        <v>6</v>
      </c>
      <c r="G10" s="3">
        <v>8</v>
      </c>
    </row>
    <row r="11" spans="1:7" ht="12.75">
      <c r="A11" s="6"/>
      <c r="B11" s="7" t="s">
        <v>8</v>
      </c>
      <c r="C11" s="6"/>
      <c r="D11" s="6"/>
      <c r="E11" s="6"/>
      <c r="F11" s="6"/>
      <c r="G11" s="6"/>
    </row>
    <row r="12" spans="1:7" ht="12.75">
      <c r="A12" s="8">
        <v>1</v>
      </c>
      <c r="B12" s="9" t="s">
        <v>9</v>
      </c>
      <c r="C12" s="6">
        <v>88949.02</v>
      </c>
      <c r="D12" s="6">
        <v>43232.29</v>
      </c>
      <c r="E12" s="6"/>
      <c r="F12" s="6"/>
      <c r="G12" s="6">
        <f>SUM(D12:F12)</f>
        <v>43232.29</v>
      </c>
    </row>
    <row r="13" spans="1:7" ht="12.75">
      <c r="A13" s="10">
        <v>2</v>
      </c>
      <c r="B13" s="6" t="s">
        <v>10</v>
      </c>
      <c r="C13" s="11">
        <v>31439.8</v>
      </c>
      <c r="D13" s="6">
        <v>43497.05</v>
      </c>
      <c r="E13" s="6">
        <v>228.46</v>
      </c>
      <c r="F13" s="6"/>
      <c r="G13" s="6">
        <f>SUM(D13:F13)</f>
        <v>43725.51</v>
      </c>
    </row>
    <row r="14" spans="1:7" ht="12.75">
      <c r="A14" s="6">
        <v>3</v>
      </c>
      <c r="B14" s="12" t="s">
        <v>11</v>
      </c>
      <c r="C14" s="6">
        <v>26733.35</v>
      </c>
      <c r="D14" s="6">
        <v>4629.53</v>
      </c>
      <c r="E14" s="6"/>
      <c r="F14" s="6"/>
      <c r="G14" s="6">
        <f>SUM(D14:F14)</f>
        <v>4629.53</v>
      </c>
    </row>
    <row r="15" spans="1:7" ht="12.75">
      <c r="A15" s="13">
        <v>4</v>
      </c>
      <c r="B15" s="6" t="s">
        <v>12</v>
      </c>
      <c r="C15" s="6">
        <v>49255.24</v>
      </c>
      <c r="D15" s="6">
        <v>2677.5</v>
      </c>
      <c r="E15" s="6"/>
      <c r="F15" s="6"/>
      <c r="G15" s="6">
        <f>SUM(D15:F15)</f>
        <v>2677.5</v>
      </c>
    </row>
    <row r="16" spans="1:7" ht="12.75">
      <c r="A16" s="6">
        <v>5</v>
      </c>
      <c r="B16" s="6" t="s">
        <v>81</v>
      </c>
      <c r="C16" s="6"/>
      <c r="D16" s="6"/>
      <c r="E16" s="6"/>
      <c r="F16" s="6">
        <v>14744.62</v>
      </c>
      <c r="G16" s="6">
        <f>SUM(F16)</f>
        <v>14744.62</v>
      </c>
    </row>
    <row r="17" spans="1:7" ht="12.75">
      <c r="A17" s="6">
        <v>7</v>
      </c>
      <c r="B17" s="6" t="s">
        <v>15</v>
      </c>
      <c r="C17" s="6">
        <v>23251.26</v>
      </c>
      <c r="D17" s="6"/>
      <c r="E17" s="6">
        <v>34451.8</v>
      </c>
      <c r="F17" s="6">
        <v>14721.04</v>
      </c>
      <c r="G17" s="6">
        <f>SUM(E17:F17)</f>
        <v>49172.840000000004</v>
      </c>
    </row>
    <row r="18" spans="1:7" ht="12.75">
      <c r="A18" s="6">
        <v>8</v>
      </c>
      <c r="B18" s="6" t="s">
        <v>16</v>
      </c>
      <c r="C18" s="6">
        <v>34596.34</v>
      </c>
      <c r="D18" s="6"/>
      <c r="E18" s="6">
        <v>45785.53</v>
      </c>
      <c r="F18" s="6">
        <v>18079.54</v>
      </c>
      <c r="G18" s="14">
        <f>SUM(E18:F18)</f>
        <v>63865.07</v>
      </c>
    </row>
    <row r="19" spans="1:7" ht="12.75">
      <c r="A19" s="6">
        <v>9</v>
      </c>
      <c r="B19" s="6" t="s">
        <v>17</v>
      </c>
      <c r="C19" s="6"/>
      <c r="D19" s="6">
        <v>16963.62</v>
      </c>
      <c r="E19" s="6">
        <v>214.4</v>
      </c>
      <c r="F19" s="6"/>
      <c r="G19" s="6">
        <f>SUM(D19:F19)</f>
        <v>17178.02</v>
      </c>
    </row>
    <row r="20" spans="1:7" ht="12.75">
      <c r="A20" s="6"/>
      <c r="B20" s="6" t="s">
        <v>18</v>
      </c>
      <c r="C20" s="14">
        <f>SUM(C12:C19)</f>
        <v>254225.01</v>
      </c>
      <c r="D20" s="6">
        <f>SUM(D12:D19)</f>
        <v>110999.98999999999</v>
      </c>
      <c r="E20" s="6">
        <f>SUM(E13:E19)</f>
        <v>80680.19</v>
      </c>
      <c r="F20" s="6">
        <f>SUM(F12:F19)</f>
        <v>47545.200000000004</v>
      </c>
      <c r="G20" s="14">
        <f>SUM(G12:G19)</f>
        <v>239225.38</v>
      </c>
    </row>
    <row r="21" spans="1:7" ht="12.75">
      <c r="A21" s="6"/>
      <c r="B21" s="15" t="s">
        <v>19</v>
      </c>
      <c r="C21" s="16">
        <f>C20*20%+C20</f>
        <v>305070.012</v>
      </c>
      <c r="D21" s="16">
        <f>D20*20%+D20</f>
        <v>133199.98799999998</v>
      </c>
      <c r="E21" s="16">
        <f>E20*20%+E20</f>
        <v>96816.228</v>
      </c>
      <c r="F21" s="16">
        <f>F20*20%+F20</f>
        <v>57054.240000000005</v>
      </c>
      <c r="G21" s="16">
        <f>G20*20%+G20</f>
        <v>287070.456</v>
      </c>
    </row>
    <row r="22" spans="1:7" ht="12.75">
      <c r="A22" s="6"/>
      <c r="B22" s="15" t="s">
        <v>20</v>
      </c>
      <c r="C22" s="16"/>
      <c r="D22" s="16">
        <f>(D20*3%)*1.2</f>
        <v>3995.999639999999</v>
      </c>
      <c r="E22" s="16">
        <f>(E20*3%)*1.2</f>
        <v>2904.4868399999996</v>
      </c>
      <c r="F22" s="16">
        <f>(F20*3%)*1.2</f>
        <v>1711.6272</v>
      </c>
      <c r="G22" s="16">
        <f>(G20*3%)*1.2</f>
        <v>8612.11368</v>
      </c>
    </row>
    <row r="23" spans="1:7" ht="12.75">
      <c r="A23" s="9"/>
      <c r="B23" s="17" t="s">
        <v>21</v>
      </c>
      <c r="C23" s="18"/>
      <c r="D23" s="18">
        <f>SUM(D21:D22)</f>
        <v>137195.98763999998</v>
      </c>
      <c r="E23" s="18">
        <f>SUM(E21:E22)</f>
        <v>99720.71484</v>
      </c>
      <c r="F23" s="18">
        <f>SUM(F21:F22)</f>
        <v>58765.86720000001</v>
      </c>
      <c r="G23" s="19">
        <f>SUM(G21:G22)</f>
        <v>295682.56968</v>
      </c>
    </row>
    <row r="24" spans="1:7" ht="12.75">
      <c r="A24" s="6"/>
      <c r="B24" s="20" t="s">
        <v>22</v>
      </c>
      <c r="C24" s="21"/>
      <c r="D24" s="21">
        <f>10%*D20</f>
        <v>11099.999</v>
      </c>
      <c r="E24" s="21">
        <f>10%*E20</f>
        <v>8068.019</v>
      </c>
      <c r="F24" s="21">
        <f>10%*F20</f>
        <v>4754.52</v>
      </c>
      <c r="G24" s="21">
        <f>10%*G20</f>
        <v>23922.538</v>
      </c>
    </row>
    <row r="25" spans="1:7" ht="12.75">
      <c r="A25" s="6"/>
      <c r="B25" s="6" t="s">
        <v>23</v>
      </c>
      <c r="C25" s="14"/>
      <c r="D25" s="14">
        <f>(D20-D24)*1.2</f>
        <v>119879.98919999998</v>
      </c>
      <c r="E25" s="14">
        <f>(E20-E24)*1.2</f>
        <v>87134.6052</v>
      </c>
      <c r="F25" s="14">
        <f>(F20-F24)*1.2</f>
        <v>51348.816000000006</v>
      </c>
      <c r="G25" s="14">
        <f>(G20-G24)*1.2</f>
        <v>258363.4104</v>
      </c>
    </row>
    <row r="26" spans="1:7" ht="12.75">
      <c r="A26" s="6"/>
      <c r="B26" s="22" t="s">
        <v>24</v>
      </c>
      <c r="C26" s="23"/>
      <c r="D26" s="23">
        <f>(D22+D25)</f>
        <v>123875.98883999998</v>
      </c>
      <c r="E26" s="23">
        <f>(E22+E25)</f>
        <v>90039.09204</v>
      </c>
      <c r="F26" s="23">
        <f>(F22+F25)</f>
        <v>53060.44320000001</v>
      </c>
      <c r="G26" s="23">
        <f>(G22+G25)</f>
        <v>266975.52408</v>
      </c>
    </row>
    <row r="27" spans="1:7" ht="12.75">
      <c r="A27" s="6"/>
      <c r="B27" s="6"/>
      <c r="C27" s="6"/>
      <c r="D27" s="14"/>
      <c r="E27" s="14"/>
      <c r="F27" s="14"/>
      <c r="G27" s="14"/>
    </row>
    <row r="28" spans="1:7" ht="12.75">
      <c r="A28" s="6"/>
      <c r="B28" s="7" t="s">
        <v>25</v>
      </c>
      <c r="C28" s="6"/>
      <c r="D28" s="6"/>
      <c r="E28" s="6"/>
      <c r="F28" s="6"/>
      <c r="G28" s="6"/>
    </row>
    <row r="29" spans="1:7" ht="12.75">
      <c r="A29" s="6">
        <v>1</v>
      </c>
      <c r="B29" s="6" t="s">
        <v>82</v>
      </c>
      <c r="C29" s="6">
        <v>116708.13</v>
      </c>
      <c r="D29" s="6"/>
      <c r="E29" s="6"/>
      <c r="F29" s="6">
        <v>1131.73</v>
      </c>
      <c r="G29" s="6">
        <v>1131.73</v>
      </c>
    </row>
    <row r="30" spans="1:7" ht="12.75">
      <c r="A30" s="6">
        <v>2</v>
      </c>
      <c r="B30" s="6" t="s">
        <v>27</v>
      </c>
      <c r="C30" s="6">
        <v>22580.08</v>
      </c>
      <c r="D30" s="6"/>
      <c r="E30" s="6">
        <v>24480.72</v>
      </c>
      <c r="F30" s="6"/>
      <c r="G30" s="6">
        <v>24480.72</v>
      </c>
    </row>
    <row r="31" spans="1:7" ht="12.75">
      <c r="A31" s="6"/>
      <c r="B31" s="6" t="s">
        <v>30</v>
      </c>
      <c r="C31" s="14">
        <f>SUM(C29:C30)</f>
        <v>139288.21000000002</v>
      </c>
      <c r="D31" s="6"/>
      <c r="E31" s="6">
        <v>24480.72</v>
      </c>
      <c r="F31" s="6">
        <v>1131.73</v>
      </c>
      <c r="G31" s="6">
        <f>SUM(G29:G30)</f>
        <v>25612.45</v>
      </c>
    </row>
    <row r="32" spans="1:7" ht="12.75">
      <c r="A32" s="6"/>
      <c r="B32" s="15" t="s">
        <v>19</v>
      </c>
      <c r="C32" s="16">
        <f>C31*1.2</f>
        <v>167145.852</v>
      </c>
      <c r="D32" s="15"/>
      <c r="E32" s="16">
        <f>E31*1.2</f>
        <v>29376.864</v>
      </c>
      <c r="F32" s="16">
        <f>F31*1.2</f>
        <v>1358.076</v>
      </c>
      <c r="G32" s="16">
        <f>SUM(E32:F32)</f>
        <v>30734.940000000002</v>
      </c>
    </row>
    <row r="33" spans="1:7" ht="12.75">
      <c r="A33" s="6"/>
      <c r="B33" s="15" t="s">
        <v>20</v>
      </c>
      <c r="C33" s="15"/>
      <c r="D33" s="16"/>
      <c r="E33" s="16">
        <f>(3%*E31)*1.2</f>
        <v>881.30592</v>
      </c>
      <c r="F33" s="16">
        <f>(F31*3%)*1.2</f>
        <v>40.74228</v>
      </c>
      <c r="G33" s="16">
        <f>(G31*3%)*1.2</f>
        <v>922.0482</v>
      </c>
    </row>
    <row r="34" spans="1:7" ht="12.75">
      <c r="A34" s="6"/>
      <c r="B34" s="24" t="s">
        <v>31</v>
      </c>
      <c r="C34" s="19"/>
      <c r="D34" s="19"/>
      <c r="E34" s="19">
        <f>SUM(E32:E33)</f>
        <v>30258.16992</v>
      </c>
      <c r="F34" s="19">
        <f>SUM(F32:F33)</f>
        <v>1398.81828</v>
      </c>
      <c r="G34" s="19">
        <f>SUM(G32:G33)</f>
        <v>31656.988200000003</v>
      </c>
    </row>
    <row r="35" spans="1:7" ht="12.75">
      <c r="A35" s="6"/>
      <c r="B35" s="6" t="s">
        <v>32</v>
      </c>
      <c r="C35" s="6"/>
      <c r="D35" s="6"/>
      <c r="E35" s="14">
        <f>E31*10%</f>
        <v>2448.072</v>
      </c>
      <c r="F35" s="14">
        <f>F31*10%</f>
        <v>113.173</v>
      </c>
      <c r="G35" s="14">
        <f>G31*10%</f>
        <v>2561.2450000000003</v>
      </c>
    </row>
    <row r="36" spans="1:7" ht="12.75">
      <c r="A36" s="6"/>
      <c r="B36" s="6" t="s">
        <v>23</v>
      </c>
      <c r="C36" s="6"/>
      <c r="D36" s="14"/>
      <c r="E36" s="14">
        <f>(E31-E35)*1.2</f>
        <v>26439.1776</v>
      </c>
      <c r="F36" s="14">
        <f>(F31-F35)*1.2</f>
        <v>1222.2684</v>
      </c>
      <c r="G36" s="14">
        <f>(G31-G35)*1.2</f>
        <v>27661.446</v>
      </c>
    </row>
    <row r="37" spans="1:7" ht="12.75">
      <c r="A37" s="6"/>
      <c r="B37" s="22" t="s">
        <v>33</v>
      </c>
      <c r="C37" s="22"/>
      <c r="D37" s="23"/>
      <c r="E37" s="23">
        <f>E33+E36</f>
        <v>27320.483519999998</v>
      </c>
      <c r="F37" s="23">
        <f>F33+F36</f>
        <v>1263.0106799999999</v>
      </c>
      <c r="G37" s="23">
        <f>G33+G36</f>
        <v>28583.4942</v>
      </c>
    </row>
    <row r="38" spans="1:7" ht="12.75">
      <c r="A38" s="6"/>
      <c r="B38" s="7" t="s">
        <v>83</v>
      </c>
      <c r="C38" s="6"/>
      <c r="D38" s="6"/>
      <c r="E38" s="6"/>
      <c r="F38" s="6"/>
      <c r="G38" s="6"/>
    </row>
    <row r="39" spans="1:7" ht="12.75">
      <c r="A39" s="6">
        <v>1</v>
      </c>
      <c r="B39" s="8" t="s">
        <v>84</v>
      </c>
      <c r="C39" s="6">
        <v>105231.79</v>
      </c>
      <c r="D39" s="6"/>
      <c r="E39" s="6">
        <v>52384.59</v>
      </c>
      <c r="F39" s="6"/>
      <c r="G39" s="6">
        <v>52384.59</v>
      </c>
    </row>
    <row r="40" spans="1:7" ht="12.75">
      <c r="A40" s="6">
        <v>2</v>
      </c>
      <c r="B40" s="6" t="s">
        <v>85</v>
      </c>
      <c r="C40" s="6">
        <v>102802.28</v>
      </c>
      <c r="D40" s="6"/>
      <c r="E40" s="6">
        <v>61665.36</v>
      </c>
      <c r="F40" s="6"/>
      <c r="G40" s="6">
        <v>61665.36</v>
      </c>
    </row>
    <row r="41" spans="1:7" ht="12.75">
      <c r="A41" s="6">
        <v>3</v>
      </c>
      <c r="B41" s="6" t="s">
        <v>86</v>
      </c>
      <c r="C41" s="6">
        <v>82712.3</v>
      </c>
      <c r="D41" s="6"/>
      <c r="E41" s="6"/>
      <c r="F41" s="6">
        <v>30529.12</v>
      </c>
      <c r="G41" s="6">
        <v>30529.12</v>
      </c>
    </row>
    <row r="42" spans="1:7" ht="12.75">
      <c r="A42" s="6">
        <v>4</v>
      </c>
      <c r="B42" s="6" t="s">
        <v>87</v>
      </c>
      <c r="C42" s="6">
        <v>46628.4</v>
      </c>
      <c r="D42" s="6"/>
      <c r="E42" s="6"/>
      <c r="F42" s="6">
        <v>37735.63</v>
      </c>
      <c r="G42" s="6">
        <f>SUM(F42)</f>
        <v>37735.63</v>
      </c>
    </row>
    <row r="43" spans="1:7" ht="12.75">
      <c r="A43" s="6"/>
      <c r="B43" s="6" t="s">
        <v>88</v>
      </c>
      <c r="C43" s="6">
        <f>SUM(C39:C42)</f>
        <v>337374.77</v>
      </c>
      <c r="D43" s="6"/>
      <c r="E43" s="6">
        <f>SUM(E39:E42)</f>
        <v>114049.95</v>
      </c>
      <c r="F43" s="6">
        <f>SUM(F41:F42)</f>
        <v>68264.75</v>
      </c>
      <c r="G43" s="25">
        <v>144579.07</v>
      </c>
    </row>
    <row r="44" spans="1:7" ht="12.75">
      <c r="A44" s="6"/>
      <c r="B44" s="15" t="s">
        <v>19</v>
      </c>
      <c r="C44" s="15">
        <f>C43*1.2</f>
        <v>404849.724</v>
      </c>
      <c r="D44" s="15"/>
      <c r="E44" s="16">
        <f>E43*1.2</f>
        <v>136859.94</v>
      </c>
      <c r="F44" s="16">
        <f>F43*1.2</f>
        <v>81917.7</v>
      </c>
      <c r="G44" s="16">
        <f>G43*1.2</f>
        <v>173494.884</v>
      </c>
    </row>
    <row r="45" spans="1:7" ht="12.75">
      <c r="A45" s="6"/>
      <c r="B45" s="15" t="s">
        <v>20</v>
      </c>
      <c r="C45" s="15"/>
      <c r="D45" s="15"/>
      <c r="E45" s="16">
        <f>(3%*E43)*1.2</f>
        <v>4105.798199999999</v>
      </c>
      <c r="F45" s="16">
        <f>(3%*F43)*1.2</f>
        <v>2457.531</v>
      </c>
      <c r="G45" s="16">
        <f>(3%*G43)*1.2</f>
        <v>5204.84652</v>
      </c>
    </row>
    <row r="46" spans="1:7" ht="12.75">
      <c r="A46" s="9"/>
      <c r="B46" s="17" t="s">
        <v>89</v>
      </c>
      <c r="C46" s="17"/>
      <c r="D46" s="17"/>
      <c r="E46" s="18">
        <f>SUM(E44:E45)</f>
        <v>140965.7382</v>
      </c>
      <c r="F46" s="18">
        <f>SUM(F44:F45)</f>
        <v>84375.231</v>
      </c>
      <c r="G46" s="26">
        <f>SUM(G44:G45)</f>
        <v>178699.73051999998</v>
      </c>
    </row>
    <row r="47" spans="1:7" ht="12.75">
      <c r="A47" s="6"/>
      <c r="B47" s="6" t="s">
        <v>32</v>
      </c>
      <c r="C47" s="6"/>
      <c r="D47" s="6"/>
      <c r="E47" s="14">
        <f>(E43*10%)</f>
        <v>11404.995</v>
      </c>
      <c r="F47" s="14">
        <f>(F43*10%)</f>
        <v>6826.475</v>
      </c>
      <c r="G47" s="14">
        <f>(G43*10%)</f>
        <v>14457.907000000001</v>
      </c>
    </row>
    <row r="48" spans="1:7" ht="12.75">
      <c r="A48" s="6"/>
      <c r="B48" s="6" t="s">
        <v>23</v>
      </c>
      <c r="C48" s="6"/>
      <c r="D48" s="6"/>
      <c r="E48" s="14">
        <f>(E43-E47)*1.2</f>
        <v>123173.946</v>
      </c>
      <c r="F48" s="14">
        <f>(F43-F47)*1.2</f>
        <v>73725.93</v>
      </c>
      <c r="G48" s="14">
        <f>(G43-G47)*1.2</f>
        <v>156145.3956</v>
      </c>
    </row>
    <row r="49" spans="1:7" ht="12.75">
      <c r="A49" s="6"/>
      <c r="B49" s="22" t="s">
        <v>33</v>
      </c>
      <c r="C49" s="22"/>
      <c r="D49" s="22"/>
      <c r="E49" s="23">
        <f>E45+E48</f>
        <v>127279.7442</v>
      </c>
      <c r="F49" s="23">
        <f>F45+F48</f>
        <v>76183.461</v>
      </c>
      <c r="G49" s="23">
        <f>G45+G48</f>
        <v>161350.24211999998</v>
      </c>
    </row>
    <row r="50" spans="1:7" ht="12.75">
      <c r="A50" s="6"/>
      <c r="B50" s="7" t="s">
        <v>41</v>
      </c>
      <c r="C50" s="6"/>
      <c r="D50" s="6"/>
      <c r="E50" s="6"/>
      <c r="F50" s="6"/>
      <c r="G50" s="6"/>
    </row>
    <row r="51" spans="1:7" ht="12.75">
      <c r="A51" s="9">
        <v>7</v>
      </c>
      <c r="B51" s="9" t="s">
        <v>48</v>
      </c>
      <c r="C51" s="27">
        <v>29760.2</v>
      </c>
      <c r="D51" s="9"/>
      <c r="E51" s="9"/>
      <c r="F51" s="9">
        <v>17236.1</v>
      </c>
      <c r="G51" s="9">
        <v>17236.1</v>
      </c>
    </row>
    <row r="52" spans="1:7" ht="12.75">
      <c r="A52" s="6">
        <v>8</v>
      </c>
      <c r="B52" s="6" t="s">
        <v>49</v>
      </c>
      <c r="C52" s="6">
        <v>30325.82</v>
      </c>
      <c r="D52" s="6"/>
      <c r="E52" s="14"/>
      <c r="F52" s="6">
        <v>14563.65</v>
      </c>
      <c r="G52" s="14">
        <v>14563.65</v>
      </c>
    </row>
    <row r="53" spans="1:7" ht="12.75">
      <c r="A53" s="6"/>
      <c r="B53" s="6" t="s">
        <v>90</v>
      </c>
      <c r="C53" s="14">
        <f>SUM(C51:C52)</f>
        <v>60086.020000000004</v>
      </c>
      <c r="D53" s="6"/>
      <c r="E53" s="14"/>
      <c r="F53" s="6">
        <f>SUM(F51:F52)</f>
        <v>31799.75</v>
      </c>
      <c r="G53" s="14">
        <f>SUM(G51:G52)</f>
        <v>31799.75</v>
      </c>
    </row>
    <row r="54" spans="1:7" ht="12.75">
      <c r="A54" s="6"/>
      <c r="B54" s="15" t="s">
        <v>19</v>
      </c>
      <c r="C54" s="15">
        <f>C53*1.2</f>
        <v>72103.224</v>
      </c>
      <c r="D54" s="15"/>
      <c r="E54" s="16"/>
      <c r="F54" s="15">
        <f>F53*1.2</f>
        <v>38159.7</v>
      </c>
      <c r="G54" s="15">
        <f>G53*1.2</f>
        <v>38159.7</v>
      </c>
    </row>
    <row r="55" spans="1:7" ht="12.75">
      <c r="A55" s="6"/>
      <c r="B55" s="15" t="s">
        <v>20</v>
      </c>
      <c r="C55" s="15"/>
      <c r="D55" s="15"/>
      <c r="E55" s="16"/>
      <c r="F55" s="16">
        <f>(3%*F53)*1.2</f>
        <v>1144.791</v>
      </c>
      <c r="G55" s="16">
        <f>(3%*G53)*1.2</f>
        <v>1144.791</v>
      </c>
    </row>
    <row r="56" spans="1:7" ht="12.75">
      <c r="A56" s="6"/>
      <c r="B56" s="24" t="s">
        <v>75</v>
      </c>
      <c r="C56" s="22"/>
      <c r="D56" s="22"/>
      <c r="E56" s="23"/>
      <c r="F56" s="24">
        <f>SUM(F54:F55)</f>
        <v>39304.490999999995</v>
      </c>
      <c r="G56" s="19">
        <f>SUM(G54:G55)</f>
        <v>39304.490999999995</v>
      </c>
    </row>
    <row r="57" spans="1:7" ht="12.75">
      <c r="A57" s="6"/>
      <c r="B57" s="6" t="s">
        <v>32</v>
      </c>
      <c r="C57" s="6"/>
      <c r="D57" s="6"/>
      <c r="E57" s="14"/>
      <c r="F57" s="14">
        <f>10%*F53</f>
        <v>3179.9750000000004</v>
      </c>
      <c r="G57" s="14">
        <f>10%*G53</f>
        <v>3179.9750000000004</v>
      </c>
    </row>
    <row r="58" spans="1:7" ht="12.75">
      <c r="A58" s="6"/>
      <c r="B58" s="6" t="s">
        <v>23</v>
      </c>
      <c r="C58" s="14"/>
      <c r="D58" s="6"/>
      <c r="E58" s="6"/>
      <c r="F58" s="14">
        <f>(F53-F57)*1.2</f>
        <v>34343.73</v>
      </c>
      <c r="G58" s="14">
        <f>(G53-G57)*1.2</f>
        <v>34343.73</v>
      </c>
    </row>
    <row r="59" spans="1:7" ht="12.75">
      <c r="A59" s="6"/>
      <c r="B59" s="22" t="s">
        <v>33</v>
      </c>
      <c r="C59" s="22"/>
      <c r="D59" s="22"/>
      <c r="E59" s="22"/>
      <c r="F59" s="23">
        <f>F58+F55</f>
        <v>35488.521</v>
      </c>
      <c r="G59" s="23">
        <f>G58+G55</f>
        <v>35488.521</v>
      </c>
    </row>
    <row r="60" spans="1:7" ht="12.75">
      <c r="A60" s="6"/>
      <c r="B60" s="30"/>
      <c r="C60" s="6"/>
      <c r="D60" s="6"/>
      <c r="E60" s="6"/>
      <c r="F60" s="6"/>
      <c r="G60" s="6"/>
    </row>
    <row r="61" spans="1:7" ht="12.75">
      <c r="A61" s="6"/>
      <c r="B61" s="30"/>
      <c r="C61" s="6"/>
      <c r="D61" s="6"/>
      <c r="E61" s="6"/>
      <c r="F61" s="6"/>
      <c r="G61" s="6"/>
    </row>
    <row r="62" spans="1:7" ht="12.75">
      <c r="A62" s="6"/>
      <c r="B62" s="6" t="s">
        <v>91</v>
      </c>
      <c r="C62" s="14">
        <f>C20+C31+C43+C54</f>
        <v>802991.214</v>
      </c>
      <c r="D62" s="14">
        <f>D20</f>
        <v>110999.98999999999</v>
      </c>
      <c r="E62" s="14">
        <f>E20+E31+E43</f>
        <v>219210.86</v>
      </c>
      <c r="F62" s="14">
        <f>F20+F31+F43+F53</f>
        <v>148741.43</v>
      </c>
      <c r="G62" s="14">
        <f aca="true" t="shared" si="0" ref="G62:G68">SUM(D62:F62)</f>
        <v>478952.27999999997</v>
      </c>
    </row>
    <row r="63" spans="1:7" ht="12.75">
      <c r="A63" s="28"/>
      <c r="B63" s="15" t="s">
        <v>19</v>
      </c>
      <c r="C63" s="19">
        <f>C21+C32+C44+C54</f>
        <v>949168.812</v>
      </c>
      <c r="D63" s="16">
        <f>D21</f>
        <v>133199.98799999998</v>
      </c>
      <c r="E63" s="16">
        <f>E21+E32+E44</f>
        <v>263053.032</v>
      </c>
      <c r="F63" s="16">
        <f>F21+F44+F54+F32</f>
        <v>178489.71600000001</v>
      </c>
      <c r="G63" s="31">
        <f t="shared" si="0"/>
        <v>574742.736</v>
      </c>
    </row>
    <row r="64" spans="1:7" ht="12.75">
      <c r="A64" s="28"/>
      <c r="B64" s="15" t="s">
        <v>20</v>
      </c>
      <c r="C64" s="16"/>
      <c r="D64" s="16">
        <f>D22</f>
        <v>3995.999639999999</v>
      </c>
      <c r="E64" s="16">
        <f>E22+E33+E45</f>
        <v>7891.590959999999</v>
      </c>
      <c r="F64" s="16">
        <f>F22+F33+F45+F55</f>
        <v>5354.69148</v>
      </c>
      <c r="G64" s="29">
        <f t="shared" si="0"/>
        <v>17242.282079999997</v>
      </c>
    </row>
    <row r="65" spans="1:7" ht="12.75">
      <c r="A65" s="28"/>
      <c r="B65" s="24" t="s">
        <v>75</v>
      </c>
      <c r="C65" s="19"/>
      <c r="D65" s="19">
        <f>SUM(D63:D64)</f>
        <v>137195.98763999998</v>
      </c>
      <c r="E65" s="19">
        <f>SUM(E63:E64)</f>
        <v>270944.62296</v>
      </c>
      <c r="F65" s="19">
        <f>SUM(F63:F64)</f>
        <v>183844.40748000002</v>
      </c>
      <c r="G65" s="19">
        <f t="shared" si="0"/>
        <v>591985.0180800001</v>
      </c>
    </row>
    <row r="66" spans="1:7" ht="12.75">
      <c r="A66" s="6"/>
      <c r="B66" s="6" t="s">
        <v>32</v>
      </c>
      <c r="C66" s="6"/>
      <c r="D66" s="14">
        <f>D24</f>
        <v>11099.999</v>
      </c>
      <c r="E66" s="14">
        <f>E24+E35+E47</f>
        <v>21921.086000000003</v>
      </c>
      <c r="F66" s="14">
        <f>F24+F35+F47+F57</f>
        <v>14874.143000000002</v>
      </c>
      <c r="G66" s="14">
        <f t="shared" si="0"/>
        <v>47895.22800000001</v>
      </c>
    </row>
    <row r="67" spans="1:7" ht="12.75">
      <c r="A67" s="6"/>
      <c r="B67" s="6" t="s">
        <v>23</v>
      </c>
      <c r="C67" s="6"/>
      <c r="D67" s="14">
        <f>D25</f>
        <v>119879.98919999998</v>
      </c>
      <c r="E67" s="14">
        <f>E25+E36+E48</f>
        <v>236747.72879999998</v>
      </c>
      <c r="F67" s="14">
        <f>F25+F36+F48+F58</f>
        <v>160640.7444</v>
      </c>
      <c r="G67" s="14">
        <f t="shared" si="0"/>
        <v>517268.46239999996</v>
      </c>
    </row>
    <row r="68" spans="1:7" ht="12.75">
      <c r="A68" s="6"/>
      <c r="B68" s="22" t="s">
        <v>33</v>
      </c>
      <c r="C68" s="22"/>
      <c r="D68" s="23">
        <f>D26</f>
        <v>123875.98883999998</v>
      </c>
      <c r="E68" s="23">
        <f>E26+E37+E49</f>
        <v>244639.31975999998</v>
      </c>
      <c r="F68" s="23">
        <f>F26+F37+F49+F59</f>
        <v>165995.43588</v>
      </c>
      <c r="G68" s="23">
        <f t="shared" si="0"/>
        <v>534510.74448</v>
      </c>
    </row>
  </sheetData>
  <mergeCells count="2">
    <mergeCell ref="A6:G6"/>
    <mergeCell ref="A7:G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Obst_VT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Dinko</dc:creator>
  <cp:keywords/>
  <dc:description/>
  <cp:lastModifiedBy>Ivelina</cp:lastModifiedBy>
  <cp:lastPrinted>2004-09-01T06:54:34Z</cp:lastPrinted>
  <dcterms:created xsi:type="dcterms:W3CDTF">2004-08-27T12:13:22Z</dcterms:created>
  <dcterms:modified xsi:type="dcterms:W3CDTF">2004-09-17T13:27:37Z</dcterms:modified>
  <cp:category/>
  <cp:version/>
  <cp:contentType/>
  <cp:contentStatus/>
</cp:coreProperties>
</file>